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3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comments1.xml><?xml version="1.0" encoding="utf-8"?>
<comments xmlns="http://schemas.openxmlformats.org/spreadsheetml/2006/main">
  <authors>
    <author>Peter Dal</author>
  </authors>
  <commentList>
    <comment ref="A5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Energiforbruget er klimakorrigeret</t>
        </r>
      </text>
    </comment>
    <comment ref="A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14,
Ekskl. Nace 23
Nace 37?!</t>
        </r>
      </text>
    </comment>
    <comment ref="A10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  <comment ref="A8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Nace 37 ?!</t>
        </r>
      </text>
    </comment>
    <comment ref="A21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K5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Energiforbruget er klimakorrigeret</t>
        </r>
      </text>
    </comment>
    <comment ref="K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14,
Ekskl. Nace 23
Nace 37?!</t>
        </r>
      </text>
    </comment>
    <comment ref="K8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Nace 37 ?!</t>
        </r>
      </text>
    </comment>
    <comment ref="K10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  <comment ref="K21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A5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A46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</commentList>
</comments>
</file>

<file path=xl/sharedStrings.xml><?xml version="1.0" encoding="utf-8"?>
<sst xmlns="http://schemas.openxmlformats.org/spreadsheetml/2006/main" count="83" uniqueCount="54">
  <si>
    <t>BVT</t>
  </si>
  <si>
    <t>Energiforbrug</t>
  </si>
  <si>
    <t>Energiintensitet</t>
  </si>
  <si>
    <t>Nace</t>
  </si>
  <si>
    <t>Hovederhverv</t>
  </si>
  <si>
    <t>Landbrug, fiskeri m.m.</t>
  </si>
  <si>
    <t>Fremstillingsvirksomhed m.m.</t>
  </si>
  <si>
    <t>Serviceerhverv</t>
  </si>
  <si>
    <t>Fremstillingsvirksomhed</t>
  </si>
  <si>
    <t>Nærings- og nydelsesmiddelindustri</t>
  </si>
  <si>
    <t>15-16</t>
  </si>
  <si>
    <t>Tekstil- og beklædningsindustri</t>
  </si>
  <si>
    <t>17-19</t>
  </si>
  <si>
    <t>Træindustri</t>
  </si>
  <si>
    <t>Papir- og grafisk industri</t>
  </si>
  <si>
    <t>21-22</t>
  </si>
  <si>
    <t>Kemisk industri</t>
  </si>
  <si>
    <t>Gummi- og plastindustri</t>
  </si>
  <si>
    <t>Sten-, ler- og glasindustri</t>
  </si>
  <si>
    <t>Jern- og metalindustri</t>
  </si>
  <si>
    <t>27-28</t>
  </si>
  <si>
    <t>Maskinindustri</t>
  </si>
  <si>
    <t>29-33</t>
  </si>
  <si>
    <t>Elektronik- og transportmiddelindustri</t>
  </si>
  <si>
    <t>34-35</t>
  </si>
  <si>
    <t>Møbelindustri m.m.</t>
  </si>
  <si>
    <t>36-37</t>
  </si>
  <si>
    <r>
      <t>enhed: Tj pr. mio.kr</t>
    </r>
    <r>
      <rPr>
        <sz val="10"/>
        <rFont val="Arial"/>
        <family val="0"/>
      </rPr>
      <t>.</t>
    </r>
  </si>
  <si>
    <t>Der vil ikke foreligge nye data fra Danmarks Statistik (Afventer National regnskabet)</t>
  </si>
  <si>
    <t>men alternativ kan nedenstående data bruges</t>
  </si>
  <si>
    <t>(99'data taget fra fremskrivninger)</t>
  </si>
  <si>
    <t>Energiintensiteter fordelt på sektorer</t>
  </si>
  <si>
    <t>Klimakorrigeret [PJ/Mio. 1990 kr]</t>
  </si>
  <si>
    <t xml:space="preserve"> 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</si>
  <si>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</si>
  <si>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</si>
  <si>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</si>
  <si>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</si>
  <si>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</si>
  <si>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</si>
  <si>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</si>
  <si>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</si>
  <si>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</si>
  <si>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</si>
  <si>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</si>
  <si>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'07</t>
  </si>
  <si>
    <t>'08</t>
  </si>
  <si>
    <t>'09</t>
  </si>
  <si>
    <t>'10</t>
  </si>
  <si>
    <t>'11</t>
  </si>
  <si>
    <t>'12</t>
  </si>
  <si>
    <t>Produktionserhverv</t>
  </si>
  <si>
    <t>Handels- og serviceerhverv</t>
  </si>
  <si>
    <t>Husholdninger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</si>
</sst>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10"/>
      <name val="Helvetic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.2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10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211" fontId="9" fillId="0" borderId="0" xfId="0" applyNumberFormat="1" applyFont="1" applyAlignment="1">
      <alignment/>
    </xf>
    <xf numFmtId="0" fontId="1" fillId="0" borderId="0" xfId="0" applyFont="1" applyAlignment="1">
      <alignment/>
    </xf>
    <xf numFmtId="210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210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210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210" fontId="0" fillId="3" borderId="0" xfId="0" applyNumberFormat="1" applyFill="1" applyBorder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3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 quotePrefix="1">
      <alignment horizontal="right"/>
    </xf>
    <xf numFmtId="0" fontId="1" fillId="4" borderId="6" xfId="0" applyFont="1" applyFill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4" borderId="5" xfId="0" applyFont="1" applyFill="1" applyBorder="1" applyAlignment="1">
      <alignment/>
    </xf>
    <xf numFmtId="198" fontId="0" fillId="4" borderId="0" xfId="0" applyNumberFormat="1" applyFill="1" applyBorder="1" applyAlignment="1">
      <alignment/>
    </xf>
    <xf numFmtId="198" fontId="0" fillId="4" borderId="6" xfId="0" applyNumberFormat="1" applyFill="1" applyBorder="1" applyAlignment="1">
      <alignment/>
    </xf>
    <xf numFmtId="198" fontId="0" fillId="0" borderId="0" xfId="0" applyNumberFormat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Energiintensitet i brancher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275"/>
          <c:w val="0.926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1.5.23'!$B$44:$B$45</c:f>
              <c:strCache>
                <c:ptCount val="1"/>
                <c:pt idx="0">
                  <c:v>1988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1.5.23'!$A$46:$A$57</c:f>
              <c:strCache>
                <c:ptCount val="12"/>
                <c:pt idx="0">
                  <c:v>Fremstillingsvirksomhed</c:v>
                </c:pt>
                <c:pt idx="1">
                  <c:v>Nærings- og nydelsesmiddelindustri</c:v>
                </c:pt>
                <c:pt idx="2">
                  <c:v>Tekstil- og beklædningsindustri</c:v>
                </c:pt>
                <c:pt idx="3">
                  <c:v>Træindustri</c:v>
                </c:pt>
                <c:pt idx="4">
                  <c:v>Papir- og grafisk industri</c:v>
                </c:pt>
                <c:pt idx="5">
                  <c:v>Kemisk industri</c:v>
                </c:pt>
                <c:pt idx="6">
                  <c:v>Gummi- og plastindustri</c:v>
                </c:pt>
                <c:pt idx="7">
                  <c:v>Sten-, ler- og glasindustri</c:v>
                </c:pt>
                <c:pt idx="8">
                  <c:v>Jern- og metalindustri</c:v>
                </c:pt>
                <c:pt idx="9">
                  <c:v>Maskinindustri</c:v>
                </c:pt>
                <c:pt idx="10">
                  <c:v>Elektronik- og transportmiddelindustri</c:v>
                </c:pt>
                <c:pt idx="11">
                  <c:v>Møbelindustri m.m.</c:v>
                </c:pt>
              </c:strCache>
            </c:strRef>
          </c:cat>
          <c:val>
            <c:numRef>
              <c:f>'Fig 1.5.23'!$B$46:$B$57</c:f>
              <c:numCache>
                <c:ptCount val="12"/>
                <c:pt idx="1">
                  <c:v>1.3683481781698872</c:v>
                </c:pt>
                <c:pt idx="2">
                  <c:v>0.48496438995773533</c:v>
                </c:pt>
                <c:pt idx="3">
                  <c:v>2.5290590349495425</c:v>
                </c:pt>
                <c:pt idx="4">
                  <c:v>0.5271509722742961</c:v>
                </c:pt>
                <c:pt idx="5">
                  <c:v>0.9731028962488077</c:v>
                </c:pt>
                <c:pt idx="6">
                  <c:v>0.5662851914086737</c:v>
                </c:pt>
                <c:pt idx="7">
                  <c:v>3.6846099427998777</c:v>
                </c:pt>
                <c:pt idx="8">
                  <c:v>0.7670521548517035</c:v>
                </c:pt>
                <c:pt idx="9">
                  <c:v>0.41838178761370687</c:v>
                </c:pt>
                <c:pt idx="10">
                  <c:v>0.1179498036498938</c:v>
                </c:pt>
                <c:pt idx="11">
                  <c:v>0.6629793751440348</c:v>
                </c:pt>
              </c:numCache>
            </c:numRef>
          </c:val>
        </c:ser>
        <c:ser>
          <c:idx val="1"/>
          <c:order val="1"/>
          <c:tx>
            <c:strRef>
              <c:f>'Fig 1.5.23'!$C$44:$C$45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1.5.23'!$A$46:$A$57</c:f>
              <c:strCache>
                <c:ptCount val="12"/>
                <c:pt idx="0">
                  <c:v>Fremstillingsvirksomhed</c:v>
                </c:pt>
                <c:pt idx="1">
                  <c:v>Nærings- og nydelsesmiddelindustri</c:v>
                </c:pt>
                <c:pt idx="2">
                  <c:v>Tekstil- og beklædningsindustri</c:v>
                </c:pt>
                <c:pt idx="3">
                  <c:v>Træindustri</c:v>
                </c:pt>
                <c:pt idx="4">
                  <c:v>Papir- og grafisk industri</c:v>
                </c:pt>
                <c:pt idx="5">
                  <c:v>Kemisk industri</c:v>
                </c:pt>
                <c:pt idx="6">
                  <c:v>Gummi- og plastindustri</c:v>
                </c:pt>
                <c:pt idx="7">
                  <c:v>Sten-, ler- og glasindustri</c:v>
                </c:pt>
                <c:pt idx="8">
                  <c:v>Jern- og metalindustri</c:v>
                </c:pt>
                <c:pt idx="9">
                  <c:v>Maskinindustri</c:v>
                </c:pt>
                <c:pt idx="10">
                  <c:v>Elektronik- og transportmiddelindustri</c:v>
                </c:pt>
                <c:pt idx="11">
                  <c:v>Møbelindustri m.m.</c:v>
                </c:pt>
              </c:strCache>
            </c:strRef>
          </c:cat>
          <c:val>
            <c:numRef>
              <c:f>'Fig 1.5.23'!$C$46:$C$57</c:f>
              <c:numCache>
                <c:ptCount val="12"/>
                <c:pt idx="1">
                  <c:v>1.1617818192931342</c:v>
                </c:pt>
                <c:pt idx="2">
                  <c:v>0.4261212311669035</c:v>
                </c:pt>
                <c:pt idx="3">
                  <c:v>1.7522890595311362</c:v>
                </c:pt>
                <c:pt idx="4">
                  <c:v>0.5135634814753876</c:v>
                </c:pt>
                <c:pt idx="5">
                  <c:v>0.5694150890700269</c:v>
                </c:pt>
                <c:pt idx="6">
                  <c:v>0.8520417148440677</c:v>
                </c:pt>
                <c:pt idx="7">
                  <c:v>4.04223099779551</c:v>
                </c:pt>
                <c:pt idx="8">
                  <c:v>0.6225914331963901</c:v>
                </c:pt>
                <c:pt idx="9">
                  <c:v>0.40329653992053016</c:v>
                </c:pt>
                <c:pt idx="10">
                  <c:v>0.10104043687309748</c:v>
                </c:pt>
                <c:pt idx="11">
                  <c:v>0.633594098920024</c:v>
                </c:pt>
              </c:numCache>
            </c:numRef>
          </c:val>
        </c:ser>
        <c:axId val="3790561"/>
        <c:axId val="34115050"/>
      </c:barChart>
      <c:catAx>
        <c:axId val="3790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TJ pr. mio.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90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22425"/>
          <c:w val="0.1535"/>
          <c:h val="0.09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30</xdr:row>
      <xdr:rowOff>66675</xdr:rowOff>
    </xdr:from>
    <xdr:to>
      <xdr:col>9</xdr:col>
      <xdr:colOff>161925</xdr:colOff>
      <xdr:row>63</xdr:row>
      <xdr:rowOff>28575</xdr:rowOff>
    </xdr:to>
    <xdr:graphicFrame>
      <xdr:nvGraphicFramePr>
        <xdr:cNvPr id="1" name="Chart 12"/>
        <xdr:cNvGraphicFramePr/>
      </xdr:nvGraphicFramePr>
      <xdr:xfrm>
        <a:off x="3933825" y="5048250"/>
        <a:ext cx="39719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7"/>
  <sheetViews>
    <sheetView tabSelected="1" zoomScale="75" zoomScaleNormal="75" workbookViewId="0" topLeftCell="D34">
      <selection activeCell="J58" sqref="J58"/>
    </sheetView>
  </sheetViews>
  <sheetFormatPr defaultColWidth="9.140625" defaultRowHeight="12.75"/>
  <cols>
    <col min="1" max="1" width="33.7109375" style="0" customWidth="1"/>
    <col min="2" max="2" width="9.140625" style="1" customWidth="1"/>
    <col min="3" max="6" width="9.28125" style="0" bestFit="1" customWidth="1"/>
    <col min="7" max="8" width="11.8515625" style="0" bestFit="1" customWidth="1"/>
    <col min="9" max="9" width="12.421875" style="0" customWidth="1"/>
  </cols>
  <sheetData>
    <row r="1" ht="12.75"/>
    <row r="2" spans="3:8" ht="12.75">
      <c r="C2" s="2" t="s">
        <v>0</v>
      </c>
      <c r="D2" s="2"/>
      <c r="E2" s="2" t="s">
        <v>1</v>
      </c>
      <c r="F2" s="2"/>
      <c r="G2" s="3" t="s">
        <v>2</v>
      </c>
      <c r="H2" s="3"/>
    </row>
    <row r="3" spans="1:11" ht="13.5" thickBot="1">
      <c r="A3" s="4"/>
      <c r="B3" s="5" t="s">
        <v>3</v>
      </c>
      <c r="C3" s="4">
        <v>1988</v>
      </c>
      <c r="D3" s="4">
        <v>1998</v>
      </c>
      <c r="E3" s="4">
        <v>1988</v>
      </c>
      <c r="F3" s="4">
        <v>1998</v>
      </c>
      <c r="G3" s="6">
        <v>1988</v>
      </c>
      <c r="H3" s="6">
        <v>1998</v>
      </c>
      <c r="K3" s="4"/>
    </row>
    <row r="4" spans="1:11" ht="12.75">
      <c r="A4" s="7"/>
      <c r="B4" s="8"/>
      <c r="C4" s="7"/>
      <c r="D4" s="7"/>
      <c r="E4" s="7"/>
      <c r="F4" s="7"/>
      <c r="G4" s="9"/>
      <c r="H4" s="9"/>
      <c r="K4" s="7"/>
    </row>
    <row r="5" spans="1:11" ht="12.75">
      <c r="A5" s="10" t="s">
        <v>4</v>
      </c>
      <c r="B5" s="8"/>
      <c r="C5" s="7"/>
      <c r="D5" s="7"/>
      <c r="E5" s="7"/>
      <c r="F5" s="7"/>
      <c r="G5" s="9"/>
      <c r="H5" s="9"/>
      <c r="K5" s="10" t="s">
        <v>4</v>
      </c>
    </row>
    <row r="6" spans="1:11" ht="12.75">
      <c r="A6" t="s">
        <v>5</v>
      </c>
      <c r="C6" s="11">
        <v>28203.757</v>
      </c>
      <c r="D6" s="11">
        <v>39347</v>
      </c>
      <c r="E6" s="11">
        <f>20485+10043+9603</f>
        <v>40131</v>
      </c>
      <c r="F6" s="11">
        <f>24144+10569+9222</f>
        <v>43935</v>
      </c>
      <c r="G6" s="12">
        <f aca="true" t="shared" si="0" ref="G6:H8">E6/C6</f>
        <v>1.422895538349731</v>
      </c>
      <c r="H6" s="12">
        <f t="shared" si="0"/>
        <v>1.1166035530027703</v>
      </c>
      <c r="K6" t="s">
        <v>5</v>
      </c>
    </row>
    <row r="7" spans="1:11" ht="12.75">
      <c r="A7" t="s">
        <v>6</v>
      </c>
      <c r="C7" s="11">
        <f>127653.098-809.612</f>
        <v>126843.486</v>
      </c>
      <c r="D7" s="11">
        <f>159012.618-2870.289</f>
        <v>156142.329</v>
      </c>
      <c r="E7" s="11">
        <v>110666</v>
      </c>
      <c r="F7" s="11">
        <v>125096</v>
      </c>
      <c r="G7" s="12">
        <f t="shared" si="0"/>
        <v>0.8724610422643225</v>
      </c>
      <c r="H7" s="12">
        <f t="shared" si="0"/>
        <v>0.801166479334377</v>
      </c>
      <c r="I7" s="11"/>
      <c r="K7" t="s">
        <v>6</v>
      </c>
    </row>
    <row r="8" spans="1:11" ht="12.75">
      <c r="A8" t="s">
        <v>7</v>
      </c>
      <c r="C8" s="11">
        <v>446872.444</v>
      </c>
      <c r="D8" s="11">
        <v>565405.397</v>
      </c>
      <c r="E8" s="13">
        <v>73838</v>
      </c>
      <c r="F8" s="13">
        <v>76424</v>
      </c>
      <c r="G8" s="12">
        <f t="shared" si="0"/>
        <v>0.16523283319747503</v>
      </c>
      <c r="H8" s="12">
        <f t="shared" si="0"/>
        <v>0.13516673241093946</v>
      </c>
      <c r="K8" t="s">
        <v>7</v>
      </c>
    </row>
    <row r="9" spans="3:8" ht="12.75">
      <c r="C9" s="11"/>
      <c r="D9" s="11"/>
      <c r="E9" s="11"/>
      <c r="F9" s="11"/>
      <c r="G9" s="12"/>
      <c r="H9" s="12"/>
    </row>
    <row r="10" spans="1:11" ht="12.75">
      <c r="A10" s="14" t="s">
        <v>8</v>
      </c>
      <c r="C10" s="15"/>
      <c r="D10" s="15"/>
      <c r="E10" s="11"/>
      <c r="F10" s="11"/>
      <c r="G10" s="16"/>
      <c r="H10" s="16"/>
      <c r="K10" s="14" t="s">
        <v>8</v>
      </c>
    </row>
    <row r="11" spans="1:11" ht="12.75">
      <c r="A11" t="s">
        <v>9</v>
      </c>
      <c r="B11" s="1" t="s">
        <v>10</v>
      </c>
      <c r="C11" s="11">
        <v>23640.309</v>
      </c>
      <c r="D11" s="11">
        <v>28031.522</v>
      </c>
      <c r="E11" s="11">
        <v>32348.17375152319</v>
      </c>
      <c r="F11" s="11">
        <v>32566.512626715517</v>
      </c>
      <c r="G11" s="12">
        <f aca="true" t="shared" si="1" ref="G11:G21">E11/C11</f>
        <v>1.3683481781698872</v>
      </c>
      <c r="H11" s="12">
        <f aca="true" t="shared" si="2" ref="H11:H21">F11/D11</f>
        <v>1.1617818192931342</v>
      </c>
      <c r="I11" s="11"/>
      <c r="J11" s="11"/>
      <c r="K11" t="s">
        <v>9</v>
      </c>
    </row>
    <row r="12" spans="1:11" ht="12.75">
      <c r="A12" t="s">
        <v>11</v>
      </c>
      <c r="B12" s="1" t="s">
        <v>12</v>
      </c>
      <c r="C12" s="11">
        <v>6650.394</v>
      </c>
      <c r="D12" s="11">
        <v>5136.939</v>
      </c>
      <c r="E12" s="11">
        <v>3225.2042691885836</v>
      </c>
      <c r="F12" s="11">
        <v>2188.958771109282</v>
      </c>
      <c r="G12" s="12">
        <f t="shared" si="1"/>
        <v>0.48496438995773533</v>
      </c>
      <c r="H12" s="12">
        <f t="shared" si="2"/>
        <v>0.4261212311669035</v>
      </c>
      <c r="K12" t="s">
        <v>11</v>
      </c>
    </row>
    <row r="13" spans="1:11" ht="12.75">
      <c r="A13" t="s">
        <v>13</v>
      </c>
      <c r="B13" s="1">
        <v>20</v>
      </c>
      <c r="C13" s="11">
        <v>3862.688</v>
      </c>
      <c r="D13" s="11">
        <v>5159.082</v>
      </c>
      <c r="E13" s="11">
        <v>9768.96598559118</v>
      </c>
      <c r="F13" s="11">
        <v>9040.202945824014</v>
      </c>
      <c r="G13" s="12">
        <f t="shared" si="1"/>
        <v>2.5290590349495425</v>
      </c>
      <c r="H13" s="12">
        <f t="shared" si="2"/>
        <v>1.7522890595311362</v>
      </c>
      <c r="K13" t="s">
        <v>13</v>
      </c>
    </row>
    <row r="14" spans="1:11" ht="12.75">
      <c r="A14" t="s">
        <v>14</v>
      </c>
      <c r="B14" s="1" t="s">
        <v>15</v>
      </c>
      <c r="C14" s="11">
        <v>15275.714</v>
      </c>
      <c r="D14" s="11">
        <v>14542.234</v>
      </c>
      <c r="E14" s="11">
        <v>8052.607487284077</v>
      </c>
      <c r="F14" s="11">
        <v>7468.3603214697505</v>
      </c>
      <c r="G14" s="12">
        <f t="shared" si="1"/>
        <v>0.5271509722742961</v>
      </c>
      <c r="H14" s="12">
        <f t="shared" si="2"/>
        <v>0.5135634814753876</v>
      </c>
      <c r="K14" t="s">
        <v>14</v>
      </c>
    </row>
    <row r="15" spans="1:11" ht="12.75">
      <c r="A15" t="s">
        <v>16</v>
      </c>
      <c r="B15" s="1">
        <v>24</v>
      </c>
      <c r="C15" s="11">
        <v>9507.018</v>
      </c>
      <c r="D15" s="11">
        <v>18520.96</v>
      </c>
      <c r="E15" s="11">
        <v>9251.306750489548</v>
      </c>
      <c r="F15" s="11">
        <v>10546.114088062406</v>
      </c>
      <c r="G15" s="12">
        <f t="shared" si="1"/>
        <v>0.9731028962488077</v>
      </c>
      <c r="H15" s="12">
        <f t="shared" si="2"/>
        <v>0.5694150890700269</v>
      </c>
      <c r="I15" s="11"/>
      <c r="J15" s="11"/>
      <c r="K15" t="s">
        <v>16</v>
      </c>
    </row>
    <row r="16" spans="1:11" ht="12.75">
      <c r="A16" t="s">
        <v>17</v>
      </c>
      <c r="B16" s="1">
        <v>25</v>
      </c>
      <c r="C16" s="11">
        <v>5716.591</v>
      </c>
      <c r="D16" s="11">
        <v>5364.356</v>
      </c>
      <c r="E16" s="11">
        <v>3237.220828640102</v>
      </c>
      <c r="F16" s="11">
        <v>4570.655085274063</v>
      </c>
      <c r="G16" s="12">
        <f t="shared" si="1"/>
        <v>0.5662851914086737</v>
      </c>
      <c r="H16" s="12">
        <f t="shared" si="2"/>
        <v>0.8520417148440677</v>
      </c>
      <c r="I16" s="11"/>
      <c r="J16" s="11"/>
      <c r="K16" t="s">
        <v>17</v>
      </c>
    </row>
    <row r="17" spans="1:11" ht="12.75">
      <c r="A17" t="s">
        <v>18</v>
      </c>
      <c r="B17" s="1">
        <v>26</v>
      </c>
      <c r="C17" s="11">
        <v>6070.728</v>
      </c>
      <c r="D17" s="11">
        <v>6787.272</v>
      </c>
      <c r="E17" s="11">
        <v>22368.264748833615</v>
      </c>
      <c r="F17" s="11">
        <v>27435.721268869525</v>
      </c>
      <c r="G17" s="12">
        <f t="shared" si="1"/>
        <v>3.6846099427998777</v>
      </c>
      <c r="H17" s="12">
        <f t="shared" si="2"/>
        <v>4.04223099779551</v>
      </c>
      <c r="I17" s="11"/>
      <c r="J17" s="11"/>
      <c r="K17" t="s">
        <v>18</v>
      </c>
    </row>
    <row r="18" spans="1:11" ht="12.75">
      <c r="A18" t="s">
        <v>19</v>
      </c>
      <c r="B18" s="1" t="s">
        <v>20</v>
      </c>
      <c r="C18" s="11">
        <v>11958.734</v>
      </c>
      <c r="D18" s="11">
        <v>15999.732</v>
      </c>
      <c r="E18" s="11">
        <v>9172.972683998332</v>
      </c>
      <c r="F18" s="11">
        <v>9961.296076638146</v>
      </c>
      <c r="G18" s="12">
        <f t="shared" si="1"/>
        <v>0.7670521548517035</v>
      </c>
      <c r="H18" s="12">
        <f t="shared" si="2"/>
        <v>0.6225914331963901</v>
      </c>
      <c r="K18" t="s">
        <v>19</v>
      </c>
    </row>
    <row r="19" spans="1:11" ht="12.75">
      <c r="A19" t="s">
        <v>21</v>
      </c>
      <c r="B19" s="1" t="s">
        <v>22</v>
      </c>
      <c r="C19" s="11">
        <v>18114.344</v>
      </c>
      <c r="D19" s="11">
        <v>22548.858</v>
      </c>
      <c r="E19" s="11">
        <v>7578.711624169626</v>
      </c>
      <c r="F19" s="11">
        <v>9093.876410559365</v>
      </c>
      <c r="G19" s="12">
        <f t="shared" si="1"/>
        <v>0.41838178761370687</v>
      </c>
      <c r="H19" s="12">
        <f t="shared" si="2"/>
        <v>0.40329653992053016</v>
      </c>
      <c r="K19" t="s">
        <v>21</v>
      </c>
    </row>
    <row r="20" spans="1:11" ht="12.75">
      <c r="A20" t="s">
        <v>23</v>
      </c>
      <c r="B20" s="1" t="s">
        <v>24</v>
      </c>
      <c r="C20" s="11">
        <v>16776.058</v>
      </c>
      <c r="D20" s="11">
        <v>25493.859</v>
      </c>
      <c r="E20" s="11">
        <v>1978.7327471192302</v>
      </c>
      <c r="F20" s="11">
        <v>2575.910650941148</v>
      </c>
      <c r="G20" s="12">
        <f t="shared" si="1"/>
        <v>0.1179498036498938</v>
      </c>
      <c r="H20" s="12">
        <f t="shared" si="2"/>
        <v>0.10104043687309748</v>
      </c>
      <c r="K20" t="s">
        <v>23</v>
      </c>
    </row>
    <row r="21" spans="1:11" ht="13.5" thickBot="1">
      <c r="A21" s="4" t="s">
        <v>25</v>
      </c>
      <c r="B21" s="5" t="s">
        <v>26</v>
      </c>
      <c r="C21" s="17">
        <v>7760.342</v>
      </c>
      <c r="D21" s="17">
        <v>7918.588</v>
      </c>
      <c r="E21" s="17">
        <v>5144.946690064009</v>
      </c>
      <c r="F21" s="17">
        <v>5017.170628578915</v>
      </c>
      <c r="G21" s="18">
        <f t="shared" si="1"/>
        <v>0.6629793751440348</v>
      </c>
      <c r="H21" s="18">
        <f t="shared" si="2"/>
        <v>0.633594098920024</v>
      </c>
      <c r="K21" s="4" t="s">
        <v>25</v>
      </c>
    </row>
    <row r="22" ht="12.75"/>
    <row r="23" spans="2:4" ht="12.75">
      <c r="B23" s="8"/>
      <c r="C23" s="19"/>
      <c r="D23" s="19"/>
    </row>
    <row r="24" spans="2:8" ht="12.75">
      <c r="B24" s="8"/>
      <c r="C24" s="20"/>
      <c r="D24" s="20"/>
      <c r="G24" s="16" t="s">
        <v>27</v>
      </c>
      <c r="H24" s="21"/>
    </row>
    <row r="25" spans="2:4" ht="12.75">
      <c r="B25" s="8"/>
      <c r="C25" s="19"/>
      <c r="D25" s="19"/>
    </row>
    <row r="26" spans="3:4" ht="12.75">
      <c r="C26" s="19"/>
      <c r="D26" s="19"/>
    </row>
    <row r="27" spans="1:9" ht="12.75">
      <c r="A27" s="22"/>
      <c r="B27" s="23"/>
      <c r="C27" s="24"/>
      <c r="D27" s="24"/>
      <c r="E27" s="22"/>
      <c r="F27" s="22"/>
      <c r="G27" s="22"/>
      <c r="H27" s="22"/>
      <c r="I27" s="22"/>
    </row>
    <row r="28" spans="1:9" ht="18.75">
      <c r="A28" s="25" t="s">
        <v>28</v>
      </c>
      <c r="B28" s="23"/>
      <c r="C28" s="22"/>
      <c r="D28" s="22"/>
      <c r="E28" s="22"/>
      <c r="F28" s="22"/>
      <c r="G28" s="22"/>
      <c r="H28" s="22"/>
      <c r="I28" s="22"/>
    </row>
    <row r="29" spans="1:9" ht="15">
      <c r="A29" s="26" t="s">
        <v>29</v>
      </c>
      <c r="B29" s="23"/>
      <c r="C29" s="22"/>
      <c r="D29" s="27" t="s">
        <v>30</v>
      </c>
      <c r="E29" s="22"/>
      <c r="F29" s="22"/>
      <c r="G29" s="22"/>
      <c r="H29" s="22"/>
      <c r="I29" s="22"/>
    </row>
    <row r="30" ht="12.75"/>
    <row r="31" ht="12.75"/>
    <row r="32" ht="13.5" thickBot="1"/>
    <row r="33" spans="1:13" ht="18">
      <c r="A33" s="28" t="s">
        <v>31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2.75">
      <c r="A34" s="31" t="s">
        <v>32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12.75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31" ht="12.75">
      <c r="A36" s="31" t="s">
        <v>33</v>
      </c>
      <c r="B36" s="35">
        <v>1988</v>
      </c>
      <c r="C36" s="36" t="s">
        <v>34</v>
      </c>
      <c r="D36" s="36" t="s">
        <v>35</v>
      </c>
      <c r="E36" s="36" t="s">
        <v>36</v>
      </c>
      <c r="F36" s="36" t="s">
        <v>37</v>
      </c>
      <c r="G36" s="36" t="s">
        <v>38</v>
      </c>
      <c r="H36" s="36" t="s">
        <v>39</v>
      </c>
      <c r="I36" s="36" t="s">
        <v>40</v>
      </c>
      <c r="J36" s="36" t="s">
        <v>41</v>
      </c>
      <c r="K36" s="36" t="s">
        <v>42</v>
      </c>
      <c r="L36" s="36" t="s">
        <v>43</v>
      </c>
      <c r="M36" s="37" t="s">
        <v>44</v>
      </c>
      <c r="N36" s="38"/>
      <c r="O36" s="39"/>
      <c r="P36" s="39"/>
      <c r="Q36" s="39"/>
      <c r="R36" s="39"/>
      <c r="S36" s="39"/>
      <c r="T36" s="39"/>
      <c r="U36" s="39" t="s">
        <v>45</v>
      </c>
      <c r="V36" s="39" t="s">
        <v>46</v>
      </c>
      <c r="W36" s="39" t="s">
        <v>47</v>
      </c>
      <c r="X36" s="39" t="s">
        <v>48</v>
      </c>
      <c r="Y36" s="39" t="s">
        <v>49</v>
      </c>
      <c r="Z36" s="39" t="s">
        <v>50</v>
      </c>
      <c r="AA36" s="39"/>
      <c r="AB36" s="39"/>
      <c r="AC36" s="39"/>
      <c r="AD36" s="39"/>
      <c r="AE36" s="39"/>
    </row>
    <row r="37" spans="1:31" ht="12.75">
      <c r="A37" s="40" t="s">
        <v>51</v>
      </c>
      <c r="B37" s="41">
        <v>292.19</v>
      </c>
      <c r="C37" s="41">
        <v>295.14</v>
      </c>
      <c r="D37" s="41">
        <v>297.243</v>
      </c>
      <c r="E37" s="41">
        <v>316.058</v>
      </c>
      <c r="F37" s="41">
        <v>318.814</v>
      </c>
      <c r="G37" s="41">
        <v>306.225</v>
      </c>
      <c r="H37" s="41">
        <v>296.915</v>
      </c>
      <c r="I37" s="41">
        <v>292.789</v>
      </c>
      <c r="J37" s="41">
        <v>288.06</v>
      </c>
      <c r="K37" s="41">
        <v>286.079</v>
      </c>
      <c r="L37" s="41">
        <v>275.898</v>
      </c>
      <c r="M37" s="42">
        <v>281.629</v>
      </c>
      <c r="N37" s="43"/>
      <c r="O37" s="43"/>
      <c r="P37" s="43"/>
      <c r="Q37" s="43"/>
      <c r="R37" s="43"/>
      <c r="S37" s="43"/>
      <c r="T37" s="43"/>
      <c r="U37" s="43">
        <f>INDEX(prd_intens,1,COLUMN(aar2007))/1000</f>
        <v>237.956</v>
      </c>
      <c r="V37" s="43">
        <f>INDEX(prd_intens,1,COLUMN(aar2008))/1000</f>
        <v>234.76</v>
      </c>
      <c r="W37" s="43">
        <f>INDEX(prd_intens,1,COLUMN(aar2009))/1000</f>
        <v>231.576</v>
      </c>
      <c r="X37" s="43">
        <f>INDEX(prd_intens,1,COLUMN(aar2010))/1000</f>
        <v>228.316</v>
      </c>
      <c r="Y37" s="43">
        <f>INDEX(prd_intens,1,COLUMN(aar2011))/1000</f>
        <v>224.719</v>
      </c>
      <c r="Z37" s="43">
        <f>INDEX(prd_intens,1,COLUMN(aar2012))/1000</f>
        <v>221.271</v>
      </c>
      <c r="AA37" s="43"/>
      <c r="AB37" s="43"/>
      <c r="AC37" s="43"/>
      <c r="AD37" s="43"/>
      <c r="AE37" s="43"/>
    </row>
    <row r="38" spans="1:26" ht="12.75">
      <c r="A38" s="40" t="s">
        <v>52</v>
      </c>
      <c r="B38" s="41">
        <v>124.514</v>
      </c>
      <c r="C38" s="41">
        <v>124.144</v>
      </c>
      <c r="D38" s="41">
        <v>124.783</v>
      </c>
      <c r="E38" s="41">
        <v>121.665</v>
      </c>
      <c r="F38" s="41">
        <v>121.076</v>
      </c>
      <c r="G38" s="41">
        <v>119.666</v>
      </c>
      <c r="H38" s="41">
        <v>113.321</v>
      </c>
      <c r="I38" s="41">
        <v>111.522</v>
      </c>
      <c r="J38" s="41">
        <v>110.266</v>
      </c>
      <c r="K38" s="41">
        <v>107.465</v>
      </c>
      <c r="L38" s="41">
        <v>102.975</v>
      </c>
      <c r="M38" s="42">
        <v>102.024</v>
      </c>
      <c r="N38" s="43"/>
      <c r="O38" s="43"/>
      <c r="P38" s="43"/>
      <c r="Q38" s="43"/>
      <c r="R38" s="43"/>
      <c r="S38" s="43"/>
      <c r="T38" s="43"/>
      <c r="U38" s="43">
        <f>INDEX(ser_intens,1,COLUMN(aar2007))/1000</f>
        <v>93.419</v>
      </c>
      <c r="V38" s="43">
        <f>INDEX(ser_intens,1,COLUMN(aar2008))/1000</f>
        <v>92.576</v>
      </c>
      <c r="W38" s="43">
        <f>INDEX(ser_intens,1,COLUMN(aar2009))/1000</f>
        <v>91.7</v>
      </c>
      <c r="X38" s="43">
        <f>INDEX(ser_intens,1,COLUMN(aar2010))/1000</f>
        <v>90.842</v>
      </c>
      <c r="Y38" s="43">
        <f>INDEX(ser_intens,1,COLUMN(aar2011))/1000</f>
        <v>89.888</v>
      </c>
      <c r="Z38" s="43">
        <f>INDEX(ser_intens,1,COLUMN(aar2012))/1000</f>
        <v>88.934</v>
      </c>
    </row>
    <row r="39" spans="1:26" ht="12.75">
      <c r="A39" s="40" t="s">
        <v>53</v>
      </c>
      <c r="B39" s="41">
        <v>456.649</v>
      </c>
      <c r="C39" s="41">
        <v>452.974</v>
      </c>
      <c r="D39" s="41">
        <v>449.174</v>
      </c>
      <c r="E39" s="41">
        <v>448.552</v>
      </c>
      <c r="F39" s="41">
        <v>434.14</v>
      </c>
      <c r="G39" s="41">
        <v>433.781</v>
      </c>
      <c r="H39" s="41">
        <v>416.031</v>
      </c>
      <c r="I39" s="41">
        <v>402.927</v>
      </c>
      <c r="J39" s="41">
        <v>382.791</v>
      </c>
      <c r="K39" s="41">
        <v>379.737</v>
      </c>
      <c r="L39" s="41">
        <v>366.723</v>
      </c>
      <c r="M39" s="42">
        <v>361.221</v>
      </c>
      <c r="N39" s="43"/>
      <c r="O39" s="43"/>
      <c r="P39" s="43"/>
      <c r="Q39" s="43"/>
      <c r="R39" s="43"/>
      <c r="S39" s="43"/>
      <c r="T39" s="43"/>
      <c r="U39" s="43">
        <f>INDEX(hus_intens,1,COLUMN(aar2007))/1000</f>
        <v>297.016</v>
      </c>
      <c r="V39" s="43">
        <f>INDEX(hus_intens,1,COLUMN(aar2008))/1000</f>
        <v>289.642</v>
      </c>
      <c r="W39" s="43">
        <f>INDEX(hus_intens,1,COLUMN(aar2009))/1000</f>
        <v>282.318</v>
      </c>
      <c r="X39" s="43">
        <f>INDEX(hus_intens,1,COLUMN(aar2010))/1000</f>
        <v>274.913</v>
      </c>
      <c r="Y39" s="43">
        <f>INDEX(hus_intens,1,COLUMN(aar2011))/1000</f>
        <v>268.265</v>
      </c>
      <c r="Z39" s="43">
        <f>INDEX(hus_intens,1,COLUMN(aar2012))/1000</f>
        <v>261.513</v>
      </c>
    </row>
    <row r="40" spans="1:13" ht="13.5" thickBo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ht="12.75"/>
    <row r="42" ht="12.75"/>
    <row r="43" spans="2:3" ht="12.75">
      <c r="B43" s="47" t="s">
        <v>2</v>
      </c>
      <c r="C43" s="47"/>
    </row>
    <row r="44" spans="2:3" ht="13.5" thickBot="1">
      <c r="B44" s="6">
        <v>1988</v>
      </c>
      <c r="C44" s="6">
        <v>1998</v>
      </c>
    </row>
    <row r="45" spans="1:3" ht="12.75">
      <c r="A45" s="7"/>
      <c r="B45" s="9"/>
      <c r="C45" s="9"/>
    </row>
    <row r="46" spans="1:3" ht="12.75">
      <c r="A46" s="14" t="s">
        <v>8</v>
      </c>
      <c r="B46" s="12"/>
      <c r="C46" s="12"/>
    </row>
    <row r="47" spans="1:3" ht="12.75">
      <c r="A47" t="s">
        <v>9</v>
      </c>
      <c r="B47" s="12">
        <f aca="true" t="shared" si="3" ref="B47:B57">G11</f>
        <v>1.3683481781698872</v>
      </c>
      <c r="C47" s="12">
        <f aca="true" t="shared" si="4" ref="C47:C57">H11</f>
        <v>1.1617818192931342</v>
      </c>
    </row>
    <row r="48" spans="1:3" ht="12.75">
      <c r="A48" t="s">
        <v>11</v>
      </c>
      <c r="B48" s="12">
        <f t="shared" si="3"/>
        <v>0.48496438995773533</v>
      </c>
      <c r="C48" s="12">
        <f t="shared" si="4"/>
        <v>0.4261212311669035</v>
      </c>
    </row>
    <row r="49" spans="1:3" ht="12.75">
      <c r="A49" t="s">
        <v>13</v>
      </c>
      <c r="B49" s="12">
        <f t="shared" si="3"/>
        <v>2.5290590349495425</v>
      </c>
      <c r="C49" s="12">
        <f t="shared" si="4"/>
        <v>1.7522890595311362</v>
      </c>
    </row>
    <row r="50" spans="1:3" ht="12.75">
      <c r="A50" t="s">
        <v>14</v>
      </c>
      <c r="B50" s="12">
        <f t="shared" si="3"/>
        <v>0.5271509722742961</v>
      </c>
      <c r="C50" s="12">
        <f t="shared" si="4"/>
        <v>0.5135634814753876</v>
      </c>
    </row>
    <row r="51" spans="1:3" ht="12.75">
      <c r="A51" t="s">
        <v>16</v>
      </c>
      <c r="B51" s="12">
        <f t="shared" si="3"/>
        <v>0.9731028962488077</v>
      </c>
      <c r="C51" s="12">
        <f t="shared" si="4"/>
        <v>0.5694150890700269</v>
      </c>
    </row>
    <row r="52" spans="1:3" ht="12.75">
      <c r="A52" t="s">
        <v>17</v>
      </c>
      <c r="B52" s="12">
        <f t="shared" si="3"/>
        <v>0.5662851914086737</v>
      </c>
      <c r="C52" s="12">
        <f t="shared" si="4"/>
        <v>0.8520417148440677</v>
      </c>
    </row>
    <row r="53" spans="1:3" ht="12.75">
      <c r="A53" t="s">
        <v>18</v>
      </c>
      <c r="B53" s="12">
        <f t="shared" si="3"/>
        <v>3.6846099427998777</v>
      </c>
      <c r="C53" s="12">
        <f t="shared" si="4"/>
        <v>4.04223099779551</v>
      </c>
    </row>
    <row r="54" spans="1:3" ht="12.75">
      <c r="A54" t="s">
        <v>19</v>
      </c>
      <c r="B54" s="12">
        <f t="shared" si="3"/>
        <v>0.7670521548517035</v>
      </c>
      <c r="C54" s="12">
        <f t="shared" si="4"/>
        <v>0.6225914331963901</v>
      </c>
    </row>
    <row r="55" spans="1:3" ht="12.75">
      <c r="A55" t="s">
        <v>21</v>
      </c>
      <c r="B55" s="12">
        <f t="shared" si="3"/>
        <v>0.41838178761370687</v>
      </c>
      <c r="C55" s="12">
        <f t="shared" si="4"/>
        <v>0.40329653992053016</v>
      </c>
    </row>
    <row r="56" spans="1:3" ht="12.75">
      <c r="A56" t="s">
        <v>23</v>
      </c>
      <c r="B56" s="12">
        <f t="shared" si="3"/>
        <v>0.1179498036498938</v>
      </c>
      <c r="C56" s="12">
        <f t="shared" si="4"/>
        <v>0.10104043687309748</v>
      </c>
    </row>
    <row r="57" spans="1:3" ht="13.5" thickBot="1">
      <c r="A57" s="4" t="s">
        <v>25</v>
      </c>
      <c r="B57" s="12">
        <f t="shared" si="3"/>
        <v>0.6629793751440348</v>
      </c>
      <c r="C57" s="12">
        <f t="shared" si="4"/>
        <v>0.633594098920024</v>
      </c>
    </row>
  </sheetData>
  <mergeCells count="3">
    <mergeCell ref="E2:F2"/>
    <mergeCell ref="G2:H2"/>
    <mergeCell ref="C2:D2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