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540" tabRatio="545" activeTab="0"/>
  </bookViews>
  <sheets>
    <sheet name="Explanation" sheetId="1" r:id="rId1"/>
    <sheet name="Flow0_Group_and_model" sheetId="2" r:id="rId2"/>
    <sheet name="Flow45_Group_and_model" sheetId="3" r:id="rId3"/>
    <sheet name="Dispersion_CFD_Group_and_model" sheetId="4" r:id="rId4"/>
    <sheet name="Dispersion_non_Group_and_model" sheetId="5" r:id="rId5"/>
    <sheet name="Info_Flow0" sheetId="6" r:id="rId6"/>
    <sheet name="Info_Flow45" sheetId="7" r:id="rId7"/>
    <sheet name="Info_Disp" sheetId="8" r:id="rId8"/>
    <sheet name="Info_Disp_nonCFD" sheetId="9" r:id="rId9"/>
  </sheets>
  <definedNames>
    <definedName name="Dispersion_CFD">'Dispersion_CFD_Group_and_model'!$A$4:$D$186</definedName>
    <definedName name="Dispersion_non">'Dispersion_non_Group_and_model'!$A$4:$D$200</definedName>
    <definedName name="Flow0">'Flow0_Group_and_model'!$A$3:$D$194</definedName>
    <definedName name="Flow45">'Flow45_Group_and_model'!$A$4:$D$200</definedName>
    <definedName name="OLE_LINK1_6">'Info_Flow0'!$AL$5</definedName>
    <definedName name="_xlnm.Print_Titles" localSheetId="1">'Flow0_Group_and_model'!$1:$1</definedName>
    <definedName name="_xlnm.Print_Titles" localSheetId="7">'Info_Disp'!$A:$B,'Info_Disp'!$1:$4</definedName>
    <definedName name="_xlnm.Print_Titles" localSheetId="5">'Info_Flow0'!$A:$B,'Info_Flow0'!$1:$4</definedName>
    <definedName name="_xlnm.Print_Titles" localSheetId="6">'Info_Flow45'!$A:$B,'Info_Flow45'!$1:$4</definedName>
    <definedName name="Z_0F132747_765A_484B_86EF_34C23AE4880F_.wvu.PrintTitles" localSheetId="1" hidden="1">'Flow0_Group_and_model'!$1:$1</definedName>
    <definedName name="Z_0F132747_765A_484B_86EF_34C23AE4880F_.wvu.PrintTitles" localSheetId="7" hidden="1">'Info_Disp'!$A:$B,'Info_Disp'!$1:$4</definedName>
    <definedName name="Z_0F132747_765A_484B_86EF_34C23AE4880F_.wvu.PrintTitles" localSheetId="5" hidden="1">'Info_Flow0'!$A:$B,'Info_Flow0'!$1:$4</definedName>
    <definedName name="Z_0F132747_765A_484B_86EF_34C23AE4880F_.wvu.PrintTitles" localSheetId="6" hidden="1">'Info_Flow45'!$A:$B,'Info_Flow45'!$1:$4</definedName>
    <definedName name="Z_0FC0BD76_05D2_4058_A8EB_367743A21BBF_.wvu.PrintTitles" localSheetId="1" hidden="1">'Flow0_Group_and_model'!$1:$1</definedName>
    <definedName name="Z_0FC0BD76_05D2_4058_A8EB_367743A21BBF_.wvu.PrintTitles" localSheetId="7" hidden="1">'Info_Disp'!$A:$B,'Info_Disp'!$1:$4</definedName>
    <definedName name="Z_0FC0BD76_05D2_4058_A8EB_367743A21BBF_.wvu.PrintTitles" localSheetId="5" hidden="1">'Info_Flow0'!$A:$B,'Info_Flow0'!$1:$4</definedName>
    <definedName name="Z_0FC0BD76_05D2_4058_A8EB_367743A21BBF_.wvu.PrintTitles" localSheetId="6" hidden="1">'Info_Flow45'!$A:$B,'Info_Flow45'!$1:$4</definedName>
    <definedName name="Z_471AF2D7_33E7_4906_AC8F_547C9D1E7E39_.wvu.PrintTitles" localSheetId="1" hidden="1">'Flow0_Group_and_model'!$1:$1</definedName>
    <definedName name="Z_471AF2D7_33E7_4906_AC8F_547C9D1E7E39_.wvu.PrintTitles" localSheetId="7" hidden="1">'Info_Disp'!$A:$B,'Info_Disp'!$1:$4</definedName>
    <definedName name="Z_471AF2D7_33E7_4906_AC8F_547C9D1E7E39_.wvu.PrintTitles" localSheetId="5" hidden="1">'Info_Flow0'!$A:$B,'Info_Flow0'!$1:$4</definedName>
    <definedName name="Z_471AF2D7_33E7_4906_AC8F_547C9D1E7E39_.wvu.PrintTitles" localSheetId="6" hidden="1">'Info_Flow45'!$A:$B,'Info_Flow45'!$1:$4</definedName>
    <definedName name="Z_583A3330_A4BC_470C_B4D8_963AF19A19E2_.wvu.PrintTitles" localSheetId="1" hidden="1">'Flow0_Group_and_model'!$1:$1</definedName>
    <definedName name="Z_583A3330_A4BC_470C_B4D8_963AF19A19E2_.wvu.PrintTitles" localSheetId="7" hidden="1">'Info_Disp'!$A:$B,'Info_Disp'!$1:$4</definedName>
    <definedName name="Z_583A3330_A4BC_470C_B4D8_963AF19A19E2_.wvu.PrintTitles" localSheetId="5" hidden="1">'Info_Flow0'!$A:$B,'Info_Flow0'!$1:$4</definedName>
    <definedName name="Z_583A3330_A4BC_470C_B4D8_963AF19A19E2_.wvu.PrintTitles" localSheetId="6" hidden="1">'Info_Flow45'!$A:$B,'Info_Flow45'!$1:$4</definedName>
    <definedName name="Z_60AA2DAC_57EC_4E12_86DE_B5EB1055767D_.wvu.PrintTitles" localSheetId="1" hidden="1">'Flow0_Group_and_model'!$1:$1</definedName>
    <definedName name="Z_60AA2DAC_57EC_4E12_86DE_B5EB1055767D_.wvu.PrintTitles" localSheetId="7" hidden="1">'Info_Disp'!$A:$B,'Info_Disp'!$1:$4</definedName>
    <definedName name="Z_60AA2DAC_57EC_4E12_86DE_B5EB1055767D_.wvu.PrintTitles" localSheetId="5" hidden="1">'Info_Flow0'!$A:$B,'Info_Flow0'!$1:$4</definedName>
    <definedName name="Z_60AA2DAC_57EC_4E12_86DE_B5EB1055767D_.wvu.PrintTitles" localSheetId="6" hidden="1">'Info_Flow45'!$A:$B,'Info_Flow45'!$1:$4</definedName>
    <definedName name="Z_8B2E1121_975E_42A9_B708_E5CEF135480A_.wvu.PrintTitles" localSheetId="1" hidden="1">'Flow0_Group_and_model'!$1:$1</definedName>
    <definedName name="Z_8B2E1121_975E_42A9_B708_E5CEF135480A_.wvu.PrintTitles" localSheetId="7" hidden="1">'Info_Disp'!$A:$B,'Info_Disp'!$1:$4</definedName>
    <definedName name="Z_8B2E1121_975E_42A9_B708_E5CEF135480A_.wvu.PrintTitles" localSheetId="5" hidden="1">'Info_Flow0'!$A:$B,'Info_Flow0'!$1:$4</definedName>
    <definedName name="Z_8B2E1121_975E_42A9_B708_E5CEF135480A_.wvu.PrintTitles" localSheetId="6" hidden="1">'Info_Flow45'!$A:$B,'Info_Flow45'!$1:$4</definedName>
    <definedName name="Z_8F86E4B3_ECB2_4E9F_95E5_69BE8D451511_.wvu.PrintTitles" localSheetId="1" hidden="1">'Flow0_Group_and_model'!$1:$1</definedName>
    <definedName name="Z_8F86E4B3_ECB2_4E9F_95E5_69BE8D451511_.wvu.PrintTitles" localSheetId="7" hidden="1">'Info_Disp'!$A:$B,'Info_Disp'!$1:$4</definedName>
    <definedName name="Z_8F86E4B3_ECB2_4E9F_95E5_69BE8D451511_.wvu.PrintTitles" localSheetId="5" hidden="1">'Info_Flow0'!$A:$B,'Info_Flow0'!$1:$4</definedName>
    <definedName name="Z_8F86E4B3_ECB2_4E9F_95E5_69BE8D451511_.wvu.PrintTitles" localSheetId="6" hidden="1">'Info_Flow45'!$A:$B,'Info_Flow45'!$1:$4</definedName>
    <definedName name="Z_B4E86F4A_FDD5_4AC0_90B8_437699361012_.wvu.PrintTitles" localSheetId="1" hidden="1">'Flow0_Group_and_model'!$1:$1</definedName>
    <definedName name="Z_B4E86F4A_FDD5_4AC0_90B8_437699361012_.wvu.PrintTitles" localSheetId="7" hidden="1">'Info_Disp'!$A:$B,'Info_Disp'!$1:$4</definedName>
    <definedName name="Z_B4E86F4A_FDD5_4AC0_90B8_437699361012_.wvu.PrintTitles" localSheetId="5" hidden="1">'Info_Flow0'!$A:$B,'Info_Flow0'!$1:$4</definedName>
    <definedName name="Z_B4E86F4A_FDD5_4AC0_90B8_437699361012_.wvu.PrintTitles" localSheetId="6" hidden="1">'Info_Flow45'!$A:$B,'Info_Flow45'!$1:$4</definedName>
    <definedName name="Z_F3CEDE6F_E7ED_4FAE_AADB_B93D51F1439E_.wvu.PrintTitles" localSheetId="1" hidden="1">'Flow0_Group_and_model'!$1:$1</definedName>
    <definedName name="Z_F3CEDE6F_E7ED_4FAE_AADB_B93D51F1439E_.wvu.PrintTitles" localSheetId="7" hidden="1">'Info_Disp'!$A:$B,'Info_Disp'!$1:$4</definedName>
    <definedName name="Z_F3CEDE6F_E7ED_4FAE_AADB_B93D51F1439E_.wvu.PrintTitles" localSheetId="5" hidden="1">'Info_Flow0'!$A:$B,'Info_Flow0'!$1:$4</definedName>
    <definedName name="Z_F3CEDE6F_E7ED_4FAE_AADB_B93D51F1439E_.wvu.PrintTitles" localSheetId="6" hidden="1">'Info_Flow45'!$A:$B,'Info_Flow45'!$1:$4</definedName>
  </definedNames>
  <calcPr fullCalcOnLoad="1"/>
</workbook>
</file>

<file path=xl/comments2.xml><?xml version="1.0" encoding="utf-8"?>
<comments xmlns="http://schemas.openxmlformats.org/spreadsheetml/2006/main">
  <authors>
    <author/>
  </authors>
  <commentList>
    <comment ref="M2" authorId="0">
      <text>
        <r>
          <rPr>
            <sz val="8"/>
            <rFont val="Tahoma"/>
            <family val="0"/>
          </rPr>
          <t xml:space="preserve">Runs with status V will normally not be used in compilations of metrics etc.
</t>
        </r>
      </text>
    </comment>
  </commentList>
</comments>
</file>

<file path=xl/comments3.xml><?xml version="1.0" encoding="utf-8"?>
<comments xmlns="http://schemas.openxmlformats.org/spreadsheetml/2006/main">
  <authors>
    <author/>
  </authors>
  <commentList>
    <comment ref="M2" authorId="0">
      <text>
        <r>
          <rPr>
            <sz val="8"/>
            <rFont val="Tahoma"/>
            <family val="0"/>
          </rPr>
          <t xml:space="preserve">Runs with status V will normally not be used in compilations of metrics etc.
</t>
        </r>
      </text>
    </comment>
  </commentList>
</comments>
</file>

<file path=xl/comments4.xml><?xml version="1.0" encoding="utf-8"?>
<comments xmlns="http://schemas.openxmlformats.org/spreadsheetml/2006/main">
  <authors>
    <author/>
  </authors>
  <commentList>
    <comment ref="N2" authorId="0">
      <text>
        <r>
          <rPr>
            <sz val="8"/>
            <rFont val="Tahoma"/>
            <family val="0"/>
          </rPr>
          <t xml:space="preserve">Runs with status V will normally not be used in compilations of metrics etc.
</t>
        </r>
      </text>
    </comment>
  </commentList>
</comments>
</file>

<file path=xl/comments5.xml><?xml version="1.0" encoding="utf-8"?>
<comments xmlns="http://schemas.openxmlformats.org/spreadsheetml/2006/main">
  <authors>
    <author/>
  </authors>
  <commentList>
    <comment ref="J2" authorId="0">
      <text>
        <r>
          <rPr>
            <sz val="8"/>
            <rFont val="Tahoma"/>
            <family val="0"/>
          </rPr>
          <t xml:space="preserve">Runs with status V will normally not be used in compilations of metrics etc.
</t>
        </r>
      </text>
    </comment>
  </commentList>
</comments>
</file>

<file path=xl/comments7.xml><?xml version="1.0" encoding="utf-8"?>
<comments xmlns="http://schemas.openxmlformats.org/spreadsheetml/2006/main">
  <authors>
    <author>BM</author>
  </authors>
  <commentList>
    <comment ref="C19" authorId="0">
      <text>
        <r>
          <rPr>
            <b/>
            <sz val="8"/>
            <rFont val="Tahoma"/>
            <family val="0"/>
          </rPr>
          <t xml:space="preserve">Balczo, Marton:
Are you sure the length is not 340m? According the cells G19 - K19 it cannot be 300. In the other case H19 should be modified.
</t>
        </r>
      </text>
    </comment>
    <comment ref="V3" authorId="0">
      <text>
        <r>
          <rPr>
            <b/>
            <sz val="8"/>
            <rFont val="Tahoma"/>
            <family val="0"/>
          </rPr>
          <t>Balczo, Marton:
What is meant here: z_ref (reference height) or h_cont (reference length in the Re-formula) ?</t>
        </r>
        <r>
          <rPr>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<sst xmlns="http://schemas.openxmlformats.org/spreadsheetml/2006/main" count="3005" uniqueCount="727">
  <si>
    <t>Dec 07</t>
  </si>
  <si>
    <t>0.89*1.98*0.35</t>
  </si>
  <si>
    <t>0.5*1.0*0.5 (in model coordinates)</t>
  </si>
  <si>
    <t>March 08(?)</t>
  </si>
  <si>
    <t>antti.hellsten@fmi.fi</t>
  </si>
  <si>
    <t>Volume source in cell containing the exp. source center</t>
  </si>
  <si>
    <t>June 2007</t>
  </si>
  <si>
    <t>Sheet with more info</t>
  </si>
  <si>
    <t>July 07</t>
  </si>
  <si>
    <t>No lateral boundaries. Two faces defined as inlet and two as outlet</t>
  </si>
  <si>
    <t>Sc=0.77</t>
  </si>
  <si>
    <t xml:space="preserve">K </t>
  </si>
  <si>
    <t>feb-08(?)</t>
  </si>
  <si>
    <t>Disp_025</t>
  </si>
  <si>
    <t>October 08</t>
  </si>
  <si>
    <t>Wind speed and direction at a given height, a stability parameter</t>
  </si>
  <si>
    <t>Diagnostic wind field model CALMET based on wind speed and direction at a given height, a stability parameter</t>
  </si>
  <si>
    <t>Modelled by roughness (roughness estimated at source, not representative for the plume)</t>
  </si>
  <si>
    <t>Modelled by representative roughness, estimated in middle of building array (realistic run)</t>
  </si>
  <si>
    <t>Plume model. Zo and u* estimated from vertical wind profile at source (close to upwind edge of building array), considering only heights above 5 m. This Zo is not representative for the plume, but included to illustrate the effect of roughness. Zo=0.037m.</t>
  </si>
  <si>
    <t>Plume model. Zo and u* estimated from vertical wind profile in the middle of building array), considering only heights above 5 m. This Zo is representative for the plume. Zo=0.3m.</t>
  </si>
  <si>
    <r>
      <t>CALPUFF, simple mode using vertical wind and turbulence profile (profile.dat) and surface met. (surface.dat). Profile.dat based on MUST WT approach flow data and measured turbulence in the building area;. Z</t>
    </r>
    <r>
      <rPr>
        <vertAlign val="subscript"/>
        <sz val="10"/>
        <rFont val="Arial"/>
        <family val="2"/>
      </rPr>
      <t xml:space="preserve">0 </t>
    </r>
    <r>
      <rPr>
        <sz val="10"/>
        <rFont val="Arial"/>
        <family val="2"/>
      </rPr>
      <t>= 0.1m  has been</t>
    </r>
    <r>
      <rPr>
        <vertAlign val="subscript"/>
        <sz val="10"/>
        <rFont val="Arial"/>
        <family val="2"/>
      </rPr>
      <t xml:space="preserve"> </t>
    </r>
    <r>
      <rPr>
        <sz val="10"/>
        <rFont val="Arial"/>
        <family val="2"/>
      </rPr>
      <t>computed using Lettau formula.</t>
    </r>
  </si>
  <si>
    <r>
      <t>u</t>
    </r>
    <r>
      <rPr>
        <i/>
        <vertAlign val="subscript"/>
        <sz val="10"/>
        <rFont val="Arial"/>
        <family val="2"/>
      </rPr>
      <t>*</t>
    </r>
    <r>
      <rPr>
        <sz val="10"/>
        <rFont val="Arial"/>
        <family val="2"/>
      </rPr>
      <t xml:space="preserve">=0.521 m/s; </t>
    </r>
    <r>
      <rPr>
        <i/>
        <sz val="10"/>
        <rFont val="Arial"/>
        <family val="2"/>
      </rPr>
      <t>u</t>
    </r>
    <r>
      <rPr>
        <i/>
        <vertAlign val="subscript"/>
        <sz val="10"/>
        <rFont val="Arial"/>
        <family val="2"/>
      </rPr>
      <t>*</t>
    </r>
    <r>
      <rPr>
        <sz val="10"/>
        <rFont val="Arial"/>
        <family val="2"/>
      </rPr>
      <t>/</t>
    </r>
    <r>
      <rPr>
        <i/>
        <sz val="10"/>
        <rFont val="Arial"/>
        <family val="2"/>
      </rPr>
      <t>u</t>
    </r>
    <r>
      <rPr>
        <i/>
        <vertAlign val="subscript"/>
        <sz val="10"/>
        <rFont val="Arial"/>
        <family val="2"/>
      </rPr>
      <t>ref</t>
    </r>
    <r>
      <rPr>
        <sz val="10"/>
        <rFont val="Arial"/>
        <family val="2"/>
      </rPr>
      <t xml:space="preserve"> =0.076; Heat flux=0. Uref calc. from log profile at z=7.29m and local Zo and U*</t>
    </r>
  </si>
  <si>
    <r>
      <t xml:space="preserve"> </t>
    </r>
    <r>
      <rPr>
        <i/>
        <sz val="10"/>
        <rFont val="Arial"/>
        <family val="2"/>
      </rPr>
      <t>z</t>
    </r>
    <r>
      <rPr>
        <i/>
        <vertAlign val="subscript"/>
        <sz val="10"/>
        <rFont val="Arial"/>
        <family val="2"/>
      </rPr>
      <t>0</t>
    </r>
    <r>
      <rPr>
        <sz val="10"/>
        <rFont val="Arial"/>
        <family val="2"/>
      </rPr>
      <t xml:space="preserve">=0.3m; </t>
    </r>
    <r>
      <rPr>
        <i/>
        <sz val="10"/>
        <rFont val="Arial"/>
        <family val="2"/>
      </rPr>
      <t>u</t>
    </r>
    <r>
      <rPr>
        <i/>
        <vertAlign val="subscript"/>
        <sz val="10"/>
        <rFont val="Arial"/>
        <family val="2"/>
      </rPr>
      <t>*</t>
    </r>
    <r>
      <rPr>
        <sz val="10"/>
        <rFont val="Arial"/>
        <family val="2"/>
      </rPr>
      <t xml:space="preserve">=0.812m/s; </t>
    </r>
    <r>
      <rPr>
        <i/>
        <sz val="10"/>
        <rFont val="Arial"/>
        <family val="2"/>
      </rPr>
      <t>u</t>
    </r>
    <r>
      <rPr>
        <i/>
        <vertAlign val="subscript"/>
        <sz val="10"/>
        <rFont val="Arial"/>
        <family val="2"/>
      </rPr>
      <t>*</t>
    </r>
    <r>
      <rPr>
        <sz val="10"/>
        <rFont val="Arial"/>
        <family val="2"/>
      </rPr>
      <t>/</t>
    </r>
    <r>
      <rPr>
        <i/>
        <sz val="10"/>
        <rFont val="Arial"/>
        <family val="2"/>
      </rPr>
      <t>u</t>
    </r>
    <r>
      <rPr>
        <i/>
        <vertAlign val="subscript"/>
        <sz val="10"/>
        <rFont val="Arial"/>
        <family val="2"/>
      </rPr>
      <t>ref</t>
    </r>
    <r>
      <rPr>
        <sz val="10"/>
        <rFont val="Arial"/>
        <family val="2"/>
      </rPr>
      <t xml:space="preserve"> =0.125; Heat Flux=0. Uref calc. from log profile at z=7.29m and local Zo and U*</t>
    </r>
  </si>
  <si>
    <r>
      <t xml:space="preserve">Launder-Reece-Rodi </t>
    </r>
    <r>
      <rPr>
        <sz val="8"/>
        <rFont val="DejaVu Sans"/>
        <family val="1"/>
      </rPr>
      <t>J. Fluid Mech./, 68(3):537-566, April 1975.  (LRR)</t>
    </r>
  </si>
  <si>
    <r>
      <t>Fine grid 29 400 000</t>
    </r>
    <r>
      <rPr>
        <sz val="10"/>
        <rFont val="Arial"/>
        <family val="2"/>
      </rPr>
      <t xml:space="preserve"> cells</t>
    </r>
  </si>
  <si>
    <t>Modified k-e  (Kato, M. and Launder, B.E. (1993) ‘The modelling of turbulent flow around stationary and vibrating square cylinders’,  López, S.D. (2002) Numerische Modellierung turbulenter Umströmungen von Gebäuden. PhD thesis, Univ. Bremen: Germany</t>
  </si>
  <si>
    <t>Linear pressure strain model in Fluent, (M. M. Gibson and B. E. Launder. Ground Effects on Pressure Fluctuations in the Atmospheric Boundary Layer. J. Fluid Mech., 86:491-511, 1978., S. Fu, B. E. Launder, and M. A. Leschziner. Modeling Strongly Swirling Recirculating Jet Flow with Reynolds-Stress Transport Closures, 1987., B. E. Launder. Second-Moment Closure and Its Use in Modeling Turbulent Industrial Flows. Int. J. Num. Methods in Fluids, 9:963-985, 1989., B. E. Launder. Second-Moment Closure: Present... and Future? Inter. J. Heat Fluid Flow, 10(4):282-300, 1989.)</t>
  </si>
  <si>
    <t>modified k-e  (Kato, M. and Launder, B.E. (1993) ‘The modelling of turbulent flow around stationary and vibrating square cylinders’, Ninth Symposium on Turbulent Shear Flows, Kyoto, Japan, August 1993;  López, S.D. (2002) Numerische Modellierung turbulenter Umströmungen von Gebäuden. PhD thesis, University of Bremen: Germany) ; dispersion: Reynolds-averaged advection-diffusion equation</t>
  </si>
  <si>
    <r>
      <t>Realizable k-eps by Shih et al</t>
    </r>
    <r>
      <rPr>
        <b/>
        <sz val="8"/>
        <rFont val="Arial"/>
        <family val="2"/>
      </rPr>
      <t>.</t>
    </r>
    <r>
      <rPr>
        <sz val="8"/>
        <rFont val="Arial"/>
        <family val="2"/>
      </rPr>
      <t xml:space="preserve"> Computers Fluids</t>
    </r>
    <r>
      <rPr>
        <i/>
        <sz val="8"/>
        <rFont val="Arial"/>
        <family val="2"/>
      </rPr>
      <t xml:space="preserve">, 24(3):227-238, 1995.; </t>
    </r>
    <r>
      <rPr>
        <sz val="8"/>
        <rFont val="Arial"/>
        <family val="2"/>
      </rPr>
      <t xml:space="preserve">dispersion: simple gradient diffusion model </t>
    </r>
  </si>
  <si>
    <t xml:space="preserve">Linear pressure strain model in Fluent, (M. M. Gibson and B. E. Launder. Ground Effects on Pressure Fluctuations in the Atmospheric Boundary Layer. J. Fluid Mech., 86:491-511, 1978., S. Fu, B. E. Launder, and M. A. Leschziner. Modeling Strongly Swirling Recirculating Jet Flow with Reynolds-Stress Transport Closures. In Sixth Symposium on Turbulent Shear Flows, Toulouse, France, 1987., B. E. Launder. Second-Moment Closure and Its Use in Modeling Turbulent Industrial Flows. International Journal for Numerical Methods in Fluids, 9:963-985, 1989.,B. E. Launder. Second-Moment Closure: Present... and Future? Inter. J. Heat Fluid Flow, 10(4):282-300, 1989.) ; dispersion: simple gradient diffusion model </t>
  </si>
  <si>
    <t>Flow: 1st order upwind; Dispersion: MPDATA scheme (Smolarkiewicz, P. K. and W. W. Grabowski, 1989: The multidimensional positive definite advection transport algorithm: Nonoscillatory option. J. Compu. Physics, 86, 355{375.)</t>
  </si>
  <si>
    <t xml:space="preserve"> Nov 07</t>
  </si>
  <si>
    <t>Mar 07</t>
  </si>
  <si>
    <t>Department of Fluid Mechanics, BME Hungary</t>
  </si>
  <si>
    <t>k-e modell</t>
  </si>
  <si>
    <t>1.7 * 1.16 *0.35 (paralell to container long axis / perpendicular to container long axis / vertical)</t>
  </si>
  <si>
    <t>coarse grid (1.5 million cells)        k-e realizable, non-equilibrium wall treatment, single precision, Second Order Upwind, Full Scale, Uref = 1 m/s</t>
  </si>
  <si>
    <t>coarse grid (1.5 million cells)        k-e realizable, non-equilibrium wall treatment, single precision, Second Order Upwind, Full Scale, Uref = 10 m/s</t>
  </si>
  <si>
    <t>Log of changes</t>
  </si>
  <si>
    <t>Version</t>
  </si>
  <si>
    <t>Date</t>
  </si>
  <si>
    <t>Run_ID</t>
  </si>
  <si>
    <t>Short Name</t>
  </si>
  <si>
    <t>Contact person</t>
  </si>
  <si>
    <t>INSTITUTION</t>
  </si>
  <si>
    <t>Model name, version</t>
  </si>
  <si>
    <t>Comments</t>
  </si>
  <si>
    <t>Geometry</t>
  </si>
  <si>
    <t>Boundary conditions</t>
  </si>
  <si>
    <t>Physical parameters</t>
  </si>
  <si>
    <t>Numerical pararmeters</t>
  </si>
  <si>
    <t xml:space="preserve">Run status </t>
  </si>
  <si>
    <t>OK to put on public web site?</t>
  </si>
  <si>
    <t>Run date</t>
  </si>
  <si>
    <t>First name</t>
  </si>
  <si>
    <t xml:space="preserve">Last Name </t>
  </si>
  <si>
    <t>Email</t>
  </si>
  <si>
    <t xml:space="preserve">Department , University </t>
  </si>
  <si>
    <t>e.g FLUENT, CFD</t>
  </si>
  <si>
    <t>K(eep) or V(ariation) - K for most official version(s) of runs</t>
  </si>
  <si>
    <t>P(ublic) or I(nternal)</t>
  </si>
  <si>
    <t>Fl00_001</t>
  </si>
  <si>
    <t>MISKAM_Ketzel</t>
  </si>
  <si>
    <t>Matthias</t>
  </si>
  <si>
    <t>Ketzel</t>
  </si>
  <si>
    <t>mke@dmu.dk</t>
  </si>
  <si>
    <t>NERI Denmark</t>
  </si>
  <si>
    <t>MISKAM vers. 5.01</t>
  </si>
  <si>
    <t>K</t>
  </si>
  <si>
    <t>P</t>
  </si>
  <si>
    <t>Fl00_002</t>
  </si>
  <si>
    <t>MISKAMcoarse_Ketzel</t>
  </si>
  <si>
    <t>V</t>
  </si>
  <si>
    <t>Fl00_003</t>
  </si>
  <si>
    <t>MISKAMcoarse20layer_Ketzel</t>
  </si>
  <si>
    <t>Fl00_004</t>
  </si>
  <si>
    <t>MISKAM1mres_Goricsan</t>
  </si>
  <si>
    <t>Istvan</t>
  </si>
  <si>
    <t>Goricsan</t>
  </si>
  <si>
    <t>goricsan@ara.bme.hu</t>
  </si>
  <si>
    <t>1 m res. Grid</t>
  </si>
  <si>
    <t>Fl00_005</t>
  </si>
  <si>
    <t>MISKAM08mres_Goricsan</t>
  </si>
  <si>
    <t>0.8 m res. Grid</t>
  </si>
  <si>
    <t>Fl00_006</t>
  </si>
  <si>
    <t>MISKAM05mres_Goricsan</t>
  </si>
  <si>
    <t>0.5 m res. Grid</t>
  </si>
  <si>
    <t>Fl00_007</t>
  </si>
  <si>
    <t>MISKAM_ZAMG</t>
  </si>
  <si>
    <t>Erwin</t>
  </si>
  <si>
    <t>Polreich</t>
  </si>
  <si>
    <t>erwin.polreich@zamg.ac.at</t>
  </si>
  <si>
    <t>ZAMG Austria</t>
  </si>
  <si>
    <t>MISKAM vers. 5.02</t>
  </si>
  <si>
    <t>Fl00_008</t>
  </si>
  <si>
    <t>FLUENTske_DiSabatino</t>
  </si>
  <si>
    <t xml:space="preserve">Silvana Di Sabatino </t>
  </si>
  <si>
    <t>Riccardo Buccolieri</t>
  </si>
  <si>
    <t>silvana.disabatino@unile.it</t>
  </si>
  <si>
    <t>Dipartimento di Scienza dei Materiali, University of Salento, Lecce (Italy)</t>
  </si>
  <si>
    <t>FLUENT vers. 6.2.16</t>
  </si>
  <si>
    <t>Turbulence model: standard k-epsilon; Lateral and top boundary conditions: symmetry. Structured hexa mesh (~1.300.000 cells)</t>
  </si>
  <si>
    <t>Fl00_009</t>
  </si>
  <si>
    <t>FLUENTrsm_DiSabatino</t>
  </si>
  <si>
    <t>Turbulence model: RSMl; Lateral and top boundary conditions: symmetry. Structured hexa mesh (~1.300.000 cells)</t>
  </si>
  <si>
    <t>Fl00_010</t>
  </si>
  <si>
    <t>FLUENTskeBCsym_Santiago</t>
  </si>
  <si>
    <t>Jose Luis</t>
  </si>
  <si>
    <t>Santiago</t>
  </si>
  <si>
    <t>jl.santiago@ciemat.es</t>
  </si>
  <si>
    <t>CIEMAT Spain</t>
  </si>
  <si>
    <t>Turbulence model: standard k-epsilon; Lateral and top boundary conditions: symmetry</t>
  </si>
  <si>
    <t>Fl00_011</t>
  </si>
  <si>
    <t>FLUENTskeBCwall_Santiago</t>
  </si>
  <si>
    <t>Turbulence model: standard k-epsilon; Lateral and top boundary conditions: wall</t>
  </si>
  <si>
    <t>Fl00_012</t>
  </si>
  <si>
    <t>FLUENTrkeBCsym_Santiago</t>
  </si>
  <si>
    <t>Turbulence model: Realizable k-epsilon; Lateral and top boundary conditions: symmetry</t>
  </si>
  <si>
    <t>Fl00_013</t>
  </si>
  <si>
    <t>ADREA_Bartzis</t>
  </si>
  <si>
    <t>John</t>
  </si>
  <si>
    <t>Bartzis</t>
  </si>
  <si>
    <t>bartzis@uowm.gr</t>
  </si>
  <si>
    <t>Department of Engineering and Management of Energy Resources University of West Macedonia Greece</t>
  </si>
  <si>
    <t>ADREA version 2, CFD</t>
  </si>
  <si>
    <t>Cartesian coordinate system with hexahedral cells</t>
  </si>
  <si>
    <t>Fl00_014</t>
  </si>
  <si>
    <t>STAR_CD_Bartzis</t>
  </si>
  <si>
    <t>STAR-CD vers. 3.2, CFD</t>
  </si>
  <si>
    <t>Fl00_015</t>
  </si>
  <si>
    <t>STAR_CD_doublegrid_Bartzis</t>
  </si>
  <si>
    <t>Cartesian coordinate system with hexahedral cells double grid in direction y</t>
  </si>
  <si>
    <t>Fl00_016</t>
  </si>
  <si>
    <t>Fluent_mskesp_Franke</t>
  </si>
  <si>
    <t>Jöerg</t>
  </si>
  <si>
    <t>Franke</t>
  </si>
  <si>
    <t>franke@ift.mb.uni-siegen.de</t>
  </si>
  <si>
    <t>IFT, University Siegen</t>
  </si>
  <si>
    <t>FLUENT V 6.2.16</t>
  </si>
  <si>
    <t>medium grid, inflow bcs from periodic conditions, fixed values at top</t>
  </si>
  <si>
    <t>Fl00_017</t>
  </si>
  <si>
    <t>Fluent_mskespudf_Franke</t>
  </si>
  <si>
    <t>medium grid, inflow bcs from Richards &amp; Hoxey, fixed values at top</t>
  </si>
  <si>
    <t>Fl00_018</t>
  </si>
  <si>
    <t>Fluent_mskespudftsym_Franke</t>
  </si>
  <si>
    <t>medium grid, inflow bcs from Richards &amp; Hoxey, symmetry at top</t>
  </si>
  <si>
    <t>Fl00_019</t>
  </si>
  <si>
    <t>Fluent 6.3.26</t>
  </si>
  <si>
    <t>Fl00_020</t>
  </si>
  <si>
    <t>Fl00_023</t>
  </si>
  <si>
    <t>FINFLO_Hellsten</t>
  </si>
  <si>
    <t>Antti</t>
  </si>
  <si>
    <t>Hellsten</t>
  </si>
  <si>
    <t>antti.hellsten@tkk.fi</t>
  </si>
  <si>
    <t>Laboratory of Aerodynamics, Helsinki University of Technology</t>
  </si>
  <si>
    <t>FINFLO, CFD</t>
  </si>
  <si>
    <t>??</t>
  </si>
  <si>
    <t>Fl00_024</t>
  </si>
  <si>
    <t>MITRAS2-10oC_Schluenzen</t>
  </si>
  <si>
    <t>Heinke</t>
  </si>
  <si>
    <t>Schlünzen</t>
  </si>
  <si>
    <t>heinke.schluenzen@zmaw.de</t>
  </si>
  <si>
    <t>Mi Uni Hamburg</t>
  </si>
  <si>
    <t>MITRAS Vers 2.2</t>
  </si>
  <si>
    <t>fine grid, without Coriolisforce</t>
  </si>
  <si>
    <t>Fl00_026</t>
  </si>
  <si>
    <t>CFX-unstr-ke_Fotios</t>
  </si>
  <si>
    <t>Fotios</t>
  </si>
  <si>
    <t>Barmpas</t>
  </si>
  <si>
    <t>fotisb@aix.meng.auth.gr</t>
  </si>
  <si>
    <t>AUTh, LHTEE, Greece</t>
  </si>
  <si>
    <t>CFX 5.7.1</t>
  </si>
  <si>
    <t xml:space="preserve">Unstructuctured mesh, 1e-4 max. residuals conv. Criterion, Standard k-e </t>
  </si>
  <si>
    <t>Fl00_027</t>
  </si>
  <si>
    <t>CFX-str-ke_Fotios</t>
  </si>
  <si>
    <t xml:space="preserve">Structured hexa mesh, 1e-4 max. residuals conv. Criterion, Standard k-e </t>
  </si>
  <si>
    <t>Fl00_028</t>
  </si>
  <si>
    <t>CFX-str-sst_Fotios</t>
  </si>
  <si>
    <t>Structured hexa mesh, 1e-4 max. residuals conv. Criterion, k-ω Shear Stress Transport (SST)</t>
  </si>
  <si>
    <t>Fl00_029</t>
  </si>
  <si>
    <t>CFX-str-ssg_Fotios</t>
  </si>
  <si>
    <t xml:space="preserve">Structured hexa mesh, 1e-4 max. residuals conv. Criterion, SSG Reynold stress model </t>
  </si>
  <si>
    <t>Fl00_030</t>
  </si>
  <si>
    <t>CFX-unstr-ke_final_Fotios</t>
  </si>
  <si>
    <t xml:space="preserve">Unstructuctured fine mesh, 1e-4 max. residuals conv. Criterion, Standard k-e </t>
  </si>
  <si>
    <t>Fl00_031</t>
  </si>
  <si>
    <t>STARCD_coarse_Brzozowski</t>
  </si>
  <si>
    <t>Krzysztof</t>
  </si>
  <si>
    <t>Brzozowski</t>
  </si>
  <si>
    <t>kbrzozowski@ath.bielsko.pl</t>
  </si>
  <si>
    <t>University of Bielsko-Biala, Poland</t>
  </si>
  <si>
    <t>StarCD v. 3.26</t>
  </si>
  <si>
    <t>Coarse grid, II order UpWind scheme, 1e-3 as conv. criterion, standard k-e, Wall cond. at lateral boundaries</t>
  </si>
  <si>
    <t>Fl00_032</t>
  </si>
  <si>
    <t>STARCD_medium_Brzozowski</t>
  </si>
  <si>
    <t>Medium grid, II order UpWind scheme, 1e-3 as conv. criterion, standard k-e, Wall cond. at lateral boundaries</t>
  </si>
  <si>
    <t>Fl00_033</t>
  </si>
  <si>
    <t>STARCD_fine_Brzozowski</t>
  </si>
  <si>
    <t>Fine grid, II order UpWind scheme, 1e-3 as conv. criterion,  standard k-e, Wall cond. at lateral boundaries</t>
  </si>
  <si>
    <t>Fl00_034</t>
  </si>
  <si>
    <t>M2UE_Nuterman_Baklanov</t>
  </si>
  <si>
    <t>Alexander</t>
  </si>
  <si>
    <t>Baklanov</t>
  </si>
  <si>
    <t>alb@dmi.dk</t>
  </si>
  <si>
    <t>DMI Denmark</t>
  </si>
  <si>
    <t>TSU vers. 1.0</t>
  </si>
  <si>
    <t>Fl00_037</t>
  </si>
  <si>
    <t>LASAT_ZAMG</t>
  </si>
  <si>
    <t>LASAT v2.14</t>
  </si>
  <si>
    <t>Fl00_038</t>
  </si>
  <si>
    <t>Code_Saturne</t>
  </si>
  <si>
    <t>Bertrand</t>
  </si>
  <si>
    <t>Carissimo</t>
  </si>
  <si>
    <t>carissim@cerea.enpc.fr</t>
  </si>
  <si>
    <t>CEREA, Université Paris Est</t>
  </si>
  <si>
    <t>unstructured, finite volume
Open Source : retd.edf.fr/code_saturne CGNS grid by J. Franke</t>
  </si>
  <si>
    <t>22-may-08</t>
  </si>
  <si>
    <t xml:space="preserve">First name - Last Name </t>
  </si>
  <si>
    <t>Fl45_001</t>
  </si>
  <si>
    <t>Fl45_002</t>
  </si>
  <si>
    <t>MISKAM_Ketzel_varRoughness</t>
  </si>
  <si>
    <t>fine grid 4.4 Mio cells, 0.5m resolution within the building array, top boundary at 100m, roughness 0.2 cm within turntable, otherwise 1 cm</t>
  </si>
  <si>
    <t>Fl45_003</t>
  </si>
  <si>
    <t>Fl45_004</t>
  </si>
  <si>
    <t>Fl45_005</t>
  </si>
  <si>
    <t>Fl45_006</t>
  </si>
  <si>
    <t>Fl45_007</t>
  </si>
  <si>
    <t>FLUENT_Santiago</t>
  </si>
  <si>
    <t>Turbulence model: standard k-epsilon; Lateral and top boundary conditions: symmetry. Mesh- Joerg Franke</t>
  </si>
  <si>
    <t>Fl45_008</t>
  </si>
  <si>
    <t>Silvana</t>
  </si>
  <si>
    <t>Di Sabatino</t>
  </si>
  <si>
    <t>Fl45_009</t>
  </si>
  <si>
    <t>Fluent_mrotskespudf_Franke</t>
  </si>
  <si>
    <t>Joerg</t>
  </si>
  <si>
    <t>joerg.franke@uni-siegen.de</t>
  </si>
  <si>
    <t>IFT, Uni-Siegen, Germany</t>
  </si>
  <si>
    <t>inflow rotated, inflow profiles from RH, fixed values at top, medium grid</t>
  </si>
  <si>
    <t>Fl45_010</t>
  </si>
  <si>
    <t>buildings rotated, inflow from periodic simulation, fixed values at top, medium grid</t>
  </si>
  <si>
    <t>Fl45_011</t>
  </si>
  <si>
    <t>buildings rotated, inflow from RH, fixed values at top, medium grid</t>
  </si>
  <si>
    <t>Fl45_012</t>
  </si>
  <si>
    <t>buildings rotated, inflow from RH, symmetry at top, medium grid</t>
  </si>
  <si>
    <t>Fl45_013</t>
  </si>
  <si>
    <t>Fluent_ke_Goricsan</t>
  </si>
  <si>
    <t>Fl45_014</t>
  </si>
  <si>
    <t>Fluent_RSM_Goricsan</t>
  </si>
  <si>
    <t>RSM modell (v'w'=u'w')</t>
  </si>
  <si>
    <t>Fl45_015</t>
  </si>
  <si>
    <t>STAR-CD vers. 3.22, CFD</t>
  </si>
  <si>
    <t>The computational grid was sent by Joerg Franke, University of Siegen. Total number of cells: 1,862,200</t>
  </si>
  <si>
    <t>Fl45_016</t>
  </si>
  <si>
    <t>CFX-unstr-ke_fine_Fotios</t>
  </si>
  <si>
    <t>fotis@aix.meng.auth.gr</t>
  </si>
  <si>
    <t>AUTH LHTEE</t>
  </si>
  <si>
    <t>CFX vers 5.7.1</t>
  </si>
  <si>
    <t>unstructured grid, 5.5 million cells,  corrected inflow BCs</t>
  </si>
  <si>
    <t>Fl45_017</t>
  </si>
  <si>
    <t>FINFLO_Hellsten1</t>
  </si>
  <si>
    <t>TKK Finland</t>
  </si>
  <si>
    <t>fine grid 3,600,000 cells</t>
  </si>
  <si>
    <t>June 07</t>
  </si>
  <si>
    <t>Fl45_018</t>
  </si>
  <si>
    <t>FINFLO_Hellsten2</t>
  </si>
  <si>
    <t>medium grid 450,000 cells</t>
  </si>
  <si>
    <t>Fl45_019</t>
  </si>
  <si>
    <t>FINFLO_Hellsten3</t>
  </si>
  <si>
    <t>coarse grid 56,000 cells</t>
  </si>
  <si>
    <t>Fl45_020</t>
  </si>
  <si>
    <t>M2UE vers. 1.0</t>
  </si>
  <si>
    <t>Fl45_021</t>
  </si>
  <si>
    <t>VADIS_Costa_2m</t>
  </si>
  <si>
    <t>Ana Margarida</t>
  </si>
  <si>
    <t>Costa</t>
  </si>
  <si>
    <t>amcosta@ua.pt</t>
  </si>
  <si>
    <t>UAVR Portugal</t>
  </si>
  <si>
    <t>VADIS, CFD</t>
  </si>
  <si>
    <t>coarse grid 459 375 cells</t>
  </si>
  <si>
    <t>Fl45_022</t>
  </si>
  <si>
    <t>VADIS_Costa_1m</t>
  </si>
  <si>
    <t>Fine grid 3 675 000 cells</t>
  </si>
  <si>
    <t>Fl45_023</t>
  </si>
  <si>
    <t>VADIS_Costa_0_5m</t>
  </si>
  <si>
    <t>Fl45_024</t>
  </si>
  <si>
    <t>Coarse grid (about 0.5 M cells), II order UpWind scheme, 1e-3 as conv. criterion, standard k-e, Wall cond. at lateral boundaries</t>
  </si>
  <si>
    <t>Fl45_025</t>
  </si>
  <si>
    <t>Medium grid (about 1 M cells), II order UpWind scheme, 1e-3 as conv. criterion, standard k-e, Wall cond. at lateral boundaries</t>
  </si>
  <si>
    <t>Fl45_026</t>
  </si>
  <si>
    <t>Fine grid (more than 1.5 M cells), II order UpWind scheme, 1e-3 as conv. criterion,  standard k-e, Wall cond. at lateral boundaries</t>
  </si>
  <si>
    <t>Fl45_027</t>
  </si>
  <si>
    <t>ADREA Version 2</t>
  </si>
  <si>
    <t>Fl45_028</t>
  </si>
  <si>
    <t>16-may-2008</t>
  </si>
  <si>
    <t>Fl45_029</t>
  </si>
  <si>
    <t>Code_Saturne 1.3.2</t>
  </si>
  <si>
    <t>22-may-2008</t>
  </si>
  <si>
    <t>Disp_001</t>
  </si>
  <si>
    <t>Disp_002</t>
  </si>
  <si>
    <t>Roughness 0.2 cm within turntable, otherwise 1 cm</t>
  </si>
  <si>
    <t>Disp_003</t>
  </si>
  <si>
    <t>Disp_004</t>
  </si>
  <si>
    <t>Disp_005</t>
  </si>
  <si>
    <t>Disp_006</t>
  </si>
  <si>
    <t>Disp_007</t>
  </si>
  <si>
    <t>Fluent6.3.26</t>
  </si>
  <si>
    <t>1.5 mio, k-e, Uref=10 m/s</t>
  </si>
  <si>
    <t>Disp_008</t>
  </si>
  <si>
    <t>RSM (v'w'=u'w')</t>
  </si>
  <si>
    <t>Disp_009</t>
  </si>
  <si>
    <t>Silvana Di Sabatino</t>
  </si>
  <si>
    <t>Disp_010</t>
  </si>
  <si>
    <t>Disp_011</t>
  </si>
  <si>
    <t>Disp_012</t>
  </si>
  <si>
    <t>AUTh LHTEE</t>
  </si>
  <si>
    <t>CFX vers.5.7.1</t>
  </si>
  <si>
    <t>unstructured grid, 5.5 million cells, area source, corrected inflow BCs</t>
  </si>
  <si>
    <t>Disp_013</t>
  </si>
  <si>
    <t>Disp_014</t>
  </si>
  <si>
    <t>Disp_015</t>
  </si>
  <si>
    <t>Disp_016</t>
  </si>
  <si>
    <t>Disp_017</t>
  </si>
  <si>
    <t>Disp_018</t>
  </si>
  <si>
    <t>fine grid 3 675 000 cells</t>
  </si>
  <si>
    <t>Disp_019</t>
  </si>
  <si>
    <t>finest grid 29 400 000 cells</t>
  </si>
  <si>
    <t>Disp_020</t>
  </si>
  <si>
    <t>University of Bielsko-Biala, POLAND</t>
  </si>
  <si>
    <t>Disp_022</t>
  </si>
  <si>
    <t>16-May-2008</t>
  </si>
  <si>
    <t>Disp_023</t>
  </si>
  <si>
    <t>22-May-2008</t>
  </si>
  <si>
    <t>DiNo_001</t>
  </si>
  <si>
    <t>ESCAPE_FMI</t>
  </si>
  <si>
    <t>Kari</t>
  </si>
  <si>
    <t>Riikonen</t>
  </si>
  <si>
    <t>kari.riikonen@fmi.fi</t>
  </si>
  <si>
    <t>FMI Finland</t>
  </si>
  <si>
    <t>ESCAPE</t>
  </si>
  <si>
    <t>Gaussian</t>
  </si>
  <si>
    <t>DiNo_002</t>
  </si>
  <si>
    <t>ADMS_DiSabatino</t>
  </si>
  <si>
    <t>ADMS-Urban vers. 2.2, quasi-Gaussian Atmospheric Dispersion Modelling System</t>
  </si>
  <si>
    <t>1) The area occupied by the buildings was replaced with a single value of surface roughness z0=0.269m, calculated by morphometric method (Macdonald et al, 1998)
2) The same z0 as in wind tunnel experiments was used in the area upwind of the buildings.</t>
  </si>
  <si>
    <t>DiNo_003</t>
  </si>
  <si>
    <t>ADMSurban_Marina</t>
  </si>
  <si>
    <t>Marina</t>
  </si>
  <si>
    <t>Neophytou</t>
  </si>
  <si>
    <t>neophytou@ucy.ac.cy</t>
  </si>
  <si>
    <t>University of Cyprus, Engineering School</t>
  </si>
  <si>
    <t>ADMS_Urban</t>
  </si>
  <si>
    <t>Monin Obukhov length: 30m and surface heat flux: 0W/m^2</t>
  </si>
  <si>
    <t>DiNo_004</t>
  </si>
  <si>
    <t>ADMS_ZAMG</t>
  </si>
  <si>
    <t>ZAMG, Austria</t>
  </si>
  <si>
    <t>ADMS-Urban v 2.0</t>
  </si>
  <si>
    <t>NON-CFD (Gaussian modified for convective conditions); simulation with equivalent buildings</t>
  </si>
  <si>
    <t>DiNo_005</t>
  </si>
  <si>
    <t>OML_NERI1</t>
  </si>
  <si>
    <t>Helge Rørdam</t>
  </si>
  <si>
    <t>Olesen</t>
  </si>
  <si>
    <t>hro@dmu.dk</t>
  </si>
  <si>
    <t>NERI, Denmark</t>
  </si>
  <si>
    <t>OML, Research version</t>
  </si>
  <si>
    <t>DiNo_006</t>
  </si>
  <si>
    <t>OML_NERI2</t>
  </si>
  <si>
    <t>DiNo_007</t>
  </si>
  <si>
    <t>CALPUFF_Krajcovicova</t>
  </si>
  <si>
    <t>Jana</t>
  </si>
  <si>
    <t>Krajcovicova</t>
  </si>
  <si>
    <t>jkrajc@gmail.com</t>
  </si>
  <si>
    <t>Air Quality Department, Slovak Hydrometeorological Institute, Slovakia</t>
  </si>
  <si>
    <t>CALPUFF version 5.711 - Lagrangian puff model using three-dimensional meteorological fields produced by CALMET diagnostic model;</t>
  </si>
  <si>
    <t>Physical parameter</t>
  </si>
  <si>
    <t>Numerical parameters</t>
  </si>
  <si>
    <t>Total size of Computational domain (in m)</t>
  </si>
  <si>
    <r>
      <t>Individual geometrical characteristics of the BC within the computational domain in non-dimensional terms (characteristic length, the average height of the containers H</t>
    </r>
    <r>
      <rPr>
        <vertAlign val="subscript"/>
        <sz val="10"/>
        <rFont val="Arial Narrow"/>
        <family val="2"/>
      </rPr>
      <t>c</t>
    </r>
    <r>
      <rPr>
        <sz val="10"/>
        <rFont val="Arial Narrow"/>
        <family val="2"/>
      </rPr>
      <t xml:space="preserve"> with H</t>
    </r>
    <r>
      <rPr>
        <vertAlign val="subscript"/>
        <sz val="10"/>
        <rFont val="Arial Narrow"/>
        <family val="2"/>
      </rPr>
      <t>c</t>
    </r>
    <r>
      <rPr>
        <sz val="10"/>
        <rFont val="Arial Narrow"/>
        <family val="2"/>
      </rPr>
      <t xml:space="preserve"> = 2.54 m)</t>
    </r>
  </si>
  <si>
    <t>Ground surfaces</t>
  </si>
  <si>
    <t>Buildings walls</t>
  </si>
  <si>
    <t xml:space="preserve">Inlet plane (the x- plane)  </t>
  </si>
  <si>
    <t xml:space="preserve">Outlet plane (the x+ plane) </t>
  </si>
  <si>
    <t xml:space="preserve">The right hand side lateral plane (the  y- plane) </t>
  </si>
  <si>
    <t xml:space="preserve">The left hand side lateral plane (the  y+ plane) </t>
  </si>
  <si>
    <t>The top plane</t>
  </si>
  <si>
    <t>Reynolds-number h_cont*U_in(z_ref)/nu</t>
  </si>
  <si>
    <t>Grid type</t>
  </si>
  <si>
    <t>Resolution in gridpoints (if variable, provide min/max)</t>
  </si>
  <si>
    <t>Cells heights / height of containers (if variable, provide min/max)</t>
  </si>
  <si>
    <t>Expansion ratio / cell volume change</t>
  </si>
  <si>
    <t>Total cells (FV) / grid points (FD)</t>
  </si>
  <si>
    <t>Approximations</t>
  </si>
  <si>
    <t>Convergence</t>
  </si>
  <si>
    <t>Length (stream wise)</t>
  </si>
  <si>
    <t>Width (span wise)</t>
  </si>
  <si>
    <t>Height</t>
  </si>
  <si>
    <t>Full scale (FS)/Wind tunnel scale (WS)</t>
  </si>
  <si>
    <t xml:space="preserve"> Distance of inlet upstream of the containers array</t>
  </si>
  <si>
    <t>Distance of outlet downstream of the containers array</t>
  </si>
  <si>
    <t>Distance of top boundary above the containers</t>
  </si>
  <si>
    <t>Distance of the left (direction of the flow) lateral boundary</t>
  </si>
  <si>
    <t xml:space="preserve">Distance of the right (direction of the flow) lateral boundary </t>
  </si>
  <si>
    <t xml:space="preserve">Upwind Ground Surface </t>
  </si>
  <si>
    <t xml:space="preserve">Downwind Ground Surface </t>
  </si>
  <si>
    <t xml:space="preserve">The buildings area Ground Surface </t>
  </si>
  <si>
    <t>Value</t>
  </si>
  <si>
    <t>reference length</t>
  </si>
  <si>
    <t xml:space="preserve">Model class </t>
  </si>
  <si>
    <t xml:space="preserve">Wall treatment </t>
  </si>
  <si>
    <t>The velocity-scale-determining variable if not turbulent kinetic energy</t>
  </si>
  <si>
    <t>The length-scale-determining variable (epsilon, omega other)</t>
  </si>
  <si>
    <t>Model version name or developers' names (for instance: std. k-epsilon, Launder-Sharma k-epsilon, Launder-Reece-Rodi RSM, give also a literature reference if the model is not widely known)</t>
  </si>
  <si>
    <t>Containers</t>
  </si>
  <si>
    <t>Between containers</t>
  </si>
  <si>
    <t>Container walls</t>
  </si>
  <si>
    <t>floor</t>
  </si>
  <si>
    <t>Length</t>
  </si>
  <si>
    <t>Width</t>
  </si>
  <si>
    <t>Streamwise</t>
  </si>
  <si>
    <t>Lateral</t>
  </si>
  <si>
    <t>Roof</t>
  </si>
  <si>
    <t>FS</t>
  </si>
  <si>
    <r>
      <t xml:space="preserve">Rough wall, Zo=2cm, </t>
    </r>
    <r>
      <rPr>
        <i/>
        <sz val="8"/>
        <rFont val="Arial"/>
        <family val="2"/>
      </rPr>
      <t>k</t>
    </r>
    <r>
      <rPr>
        <sz val="8"/>
        <rFont val="Arial"/>
        <family val="2"/>
      </rPr>
      <t>=u</t>
    </r>
    <r>
      <rPr>
        <vertAlign val="subscript"/>
        <sz val="8"/>
        <rFont val="Arial"/>
        <family val="2"/>
      </rPr>
      <t>*</t>
    </r>
    <r>
      <rPr>
        <vertAlign val="superscript"/>
        <sz val="8"/>
        <rFont val="Arial"/>
        <family val="2"/>
      </rPr>
      <t>2</t>
    </r>
    <r>
      <rPr>
        <sz val="8"/>
        <rFont val="Arial"/>
        <family val="2"/>
      </rPr>
      <t>/0.3,</t>
    </r>
    <r>
      <rPr>
        <i/>
        <sz val="8"/>
        <rFont val="Symbol"/>
        <family val="1"/>
      </rPr>
      <t>e</t>
    </r>
    <r>
      <rPr>
        <sz val="8"/>
        <rFont val="Arial"/>
        <family val="2"/>
      </rPr>
      <t>=u</t>
    </r>
    <r>
      <rPr>
        <vertAlign val="subscript"/>
        <sz val="8"/>
        <rFont val="Arial"/>
        <family val="2"/>
      </rPr>
      <t>*</t>
    </r>
    <r>
      <rPr>
        <vertAlign val="superscript"/>
        <sz val="8"/>
        <rFont val="Arial"/>
        <family val="2"/>
      </rPr>
      <t>3</t>
    </r>
    <r>
      <rPr>
        <sz val="8"/>
        <rFont val="Arial"/>
        <family val="2"/>
      </rPr>
      <t>/0.4z</t>
    </r>
    <r>
      <rPr>
        <vertAlign val="subscript"/>
        <sz val="8"/>
        <rFont val="Arial"/>
        <family val="2"/>
      </rPr>
      <t xml:space="preserve">1, </t>
    </r>
    <r>
      <rPr>
        <sz val="8"/>
        <rFont val="Arial"/>
        <family val="2"/>
      </rPr>
      <t>u</t>
    </r>
    <r>
      <rPr>
        <vertAlign val="subscript"/>
        <sz val="8"/>
        <rFont val="Arial"/>
        <family val="2"/>
      </rPr>
      <t>*</t>
    </r>
    <r>
      <rPr>
        <sz val="8"/>
        <rFont val="Arial"/>
        <family val="2"/>
      </rPr>
      <t>=0.4V</t>
    </r>
    <r>
      <rPr>
        <vertAlign val="subscript"/>
        <sz val="8"/>
        <rFont val="Arial"/>
        <family val="2"/>
      </rPr>
      <t>||</t>
    </r>
    <r>
      <rPr>
        <sz val="8"/>
        <rFont val="Arial"/>
        <family val="2"/>
      </rPr>
      <t>/ln(z</t>
    </r>
    <r>
      <rPr>
        <vertAlign val="subscript"/>
        <sz val="8"/>
        <rFont val="Arial"/>
        <family val="2"/>
      </rPr>
      <t>1</t>
    </r>
    <r>
      <rPr>
        <sz val="8"/>
        <rFont val="Arial"/>
        <family val="2"/>
      </rPr>
      <t>+Zo/Zo)</t>
    </r>
  </si>
  <si>
    <r>
      <t xml:space="preserve">Rough wall, Zo=0.2cm, </t>
    </r>
    <r>
      <rPr>
        <i/>
        <sz val="8"/>
        <rFont val="Arial"/>
        <family val="2"/>
      </rPr>
      <t>k</t>
    </r>
    <r>
      <rPr>
        <sz val="8"/>
        <rFont val="Arial"/>
        <family val="2"/>
      </rPr>
      <t>=u</t>
    </r>
    <r>
      <rPr>
        <vertAlign val="subscript"/>
        <sz val="8"/>
        <rFont val="Arial"/>
        <family val="2"/>
      </rPr>
      <t>*</t>
    </r>
    <r>
      <rPr>
        <vertAlign val="superscript"/>
        <sz val="8"/>
        <rFont val="Arial"/>
        <family val="2"/>
      </rPr>
      <t>2</t>
    </r>
    <r>
      <rPr>
        <sz val="8"/>
        <rFont val="Arial"/>
        <family val="2"/>
      </rPr>
      <t>/0.3,</t>
    </r>
    <r>
      <rPr>
        <i/>
        <sz val="8"/>
        <rFont val="Symbol"/>
        <family val="1"/>
      </rPr>
      <t>e</t>
    </r>
    <r>
      <rPr>
        <sz val="8"/>
        <rFont val="Arial"/>
        <family val="2"/>
      </rPr>
      <t>=u</t>
    </r>
    <r>
      <rPr>
        <vertAlign val="subscript"/>
        <sz val="8"/>
        <rFont val="Arial"/>
        <family val="2"/>
      </rPr>
      <t>*</t>
    </r>
    <r>
      <rPr>
        <vertAlign val="superscript"/>
        <sz val="8"/>
        <rFont val="Arial"/>
        <family val="2"/>
      </rPr>
      <t>3</t>
    </r>
    <r>
      <rPr>
        <sz val="8"/>
        <rFont val="Arial"/>
        <family val="2"/>
      </rPr>
      <t>/0.4y</t>
    </r>
    <r>
      <rPr>
        <vertAlign val="subscript"/>
        <sz val="8"/>
        <rFont val="Arial"/>
        <family val="2"/>
      </rPr>
      <t xml:space="preserve">1, </t>
    </r>
    <r>
      <rPr>
        <sz val="8"/>
        <rFont val="Arial"/>
        <family val="2"/>
      </rPr>
      <t>u</t>
    </r>
    <r>
      <rPr>
        <vertAlign val="subscript"/>
        <sz val="8"/>
        <rFont val="Arial"/>
        <family val="2"/>
      </rPr>
      <t>*</t>
    </r>
    <r>
      <rPr>
        <sz val="8"/>
        <rFont val="Arial"/>
        <family val="2"/>
      </rPr>
      <t>=0.4V</t>
    </r>
    <r>
      <rPr>
        <vertAlign val="subscript"/>
        <sz val="8"/>
        <rFont val="Arial"/>
        <family val="2"/>
      </rPr>
      <t>||</t>
    </r>
    <r>
      <rPr>
        <sz val="8"/>
        <rFont val="Arial"/>
        <family val="2"/>
      </rPr>
      <t>/ln(y</t>
    </r>
    <r>
      <rPr>
        <vertAlign val="subscript"/>
        <sz val="8"/>
        <rFont val="Arial"/>
        <family val="2"/>
      </rPr>
      <t>1</t>
    </r>
    <r>
      <rPr>
        <sz val="8"/>
        <rFont val="Arial"/>
        <family val="2"/>
      </rPr>
      <t>+Zo/Zo)</t>
    </r>
  </si>
  <si>
    <t>d/dx=0</t>
  </si>
  <si>
    <t>d/dy=0</t>
  </si>
  <si>
    <t>fixed values</t>
  </si>
  <si>
    <t>Linear 2-equation model</t>
  </si>
  <si>
    <t>Analytical solution in cell closest to the wall</t>
  </si>
  <si>
    <t>TKE</t>
  </si>
  <si>
    <t>epsilon</t>
  </si>
  <si>
    <t>Standard k-eps</t>
  </si>
  <si>
    <t>Cartesian</t>
  </si>
  <si>
    <t>3 to 6</t>
  </si>
  <si>
    <t>12 to 24</t>
  </si>
  <si>
    <t>7 to 14</t>
  </si>
  <si>
    <t>&lt;= 1.2</t>
  </si>
  <si>
    <t>Wall functions</t>
  </si>
  <si>
    <t>Wall functions?</t>
  </si>
  <si>
    <t>Standard k-eps?</t>
  </si>
  <si>
    <t>Standard wall functions</t>
  </si>
  <si>
    <t>Differential RSM</t>
  </si>
  <si>
    <t xml:space="preserve">RS-components </t>
  </si>
  <si>
    <t>Realizable k-eps</t>
  </si>
  <si>
    <t>Special surface-layer functions</t>
  </si>
  <si>
    <t>zeta (zeta=eps/(k^1.5))</t>
  </si>
  <si>
    <t>Bartzis k-zeta model, Boundary-layer Meteorology (2005) 116: 445-459</t>
  </si>
  <si>
    <r>
      <t>Rough wall-functions (C</t>
    </r>
    <r>
      <rPr>
        <vertAlign val="subscript"/>
        <sz val="8"/>
        <rFont val="Arial"/>
        <family val="2"/>
      </rPr>
      <t>s</t>
    </r>
    <r>
      <rPr>
        <sz val="8"/>
        <rFont val="Arial"/>
        <family val="2"/>
      </rPr>
      <t xml:space="preserve"> = 1.0)</t>
    </r>
  </si>
  <si>
    <t>Rough wall, Zo=0.017m, Standard wall functions</t>
  </si>
  <si>
    <t>Smooth walls, Standard wall functions</t>
  </si>
  <si>
    <t>Inlet conditions taken by wind tunnel measurements</t>
  </si>
  <si>
    <t>Pressure given, d^2/dx^2=0 for other variables</t>
  </si>
  <si>
    <t>omega</t>
  </si>
  <si>
    <t>Standard k-eps transformed into the k-omega form, i.e. Menter's BSL model with the blending function F1=0 everywhere.</t>
  </si>
  <si>
    <t>Block structured</t>
  </si>
  <si>
    <t>Third-order upwind biased scheme for fluxes</t>
  </si>
  <si>
    <t>Until residuals stop decreasing</t>
  </si>
  <si>
    <t>No scaling applied?</t>
  </si>
  <si>
    <t>1-eq model?</t>
  </si>
  <si>
    <t>Wall distance</t>
  </si>
  <si>
    <t>Prandtl-Kolmogorov</t>
  </si>
  <si>
    <t>inlet conditions taken by wind tunnel measurements</t>
  </si>
  <si>
    <t>atmospheric conditions</t>
  </si>
  <si>
    <t>symmetry conditions</t>
  </si>
  <si>
    <t>Unstructured</t>
  </si>
  <si>
    <t>~13</t>
  </si>
  <si>
    <t>~5</t>
  </si>
  <si>
    <t>~4</t>
  </si>
  <si>
    <t>1e-4, MAX residuals</t>
  </si>
  <si>
    <t>Structure</t>
  </si>
  <si>
    <t>Rough wall, Zo=0.017m, Automatic wall functions</t>
  </si>
  <si>
    <t>Smooth walls, Automatic wall functions</t>
  </si>
  <si>
    <t>SST, i.e. advanced linear 2-equation model (variable Cmu)</t>
  </si>
  <si>
    <t>Automatic wall functions</t>
  </si>
  <si>
    <t>Shear Stress Transport (SST) k-omega</t>
  </si>
  <si>
    <t>RSM</t>
  </si>
  <si>
    <t>SSG Reynold Stress turbulence model</t>
  </si>
  <si>
    <t>~25</t>
  </si>
  <si>
    <t>~12</t>
  </si>
  <si>
    <t>~10</t>
  </si>
  <si>
    <t>~30</t>
  </si>
  <si>
    <t>~20</t>
  </si>
  <si>
    <r>
      <t xml:space="preserve">Rough wall, Zo=1cm, </t>
    </r>
    <r>
      <rPr>
        <i/>
        <sz val="8"/>
        <rFont val="Arial"/>
        <family val="2"/>
      </rPr>
      <t>k</t>
    </r>
    <r>
      <rPr>
        <sz val="8"/>
        <rFont val="Arial"/>
        <family val="2"/>
      </rPr>
      <t>=u</t>
    </r>
    <r>
      <rPr>
        <vertAlign val="subscript"/>
        <sz val="8"/>
        <rFont val="Arial"/>
        <family val="2"/>
      </rPr>
      <t>*</t>
    </r>
    <r>
      <rPr>
        <vertAlign val="superscript"/>
        <sz val="8"/>
        <rFont val="Arial"/>
        <family val="2"/>
      </rPr>
      <t>2</t>
    </r>
    <r>
      <rPr>
        <sz val="8"/>
        <rFont val="Arial"/>
        <family val="2"/>
      </rPr>
      <t>/0.3,</t>
    </r>
    <r>
      <rPr>
        <i/>
        <sz val="8"/>
        <rFont val="Symbol"/>
        <family val="1"/>
      </rPr>
      <t>e</t>
    </r>
    <r>
      <rPr>
        <sz val="8"/>
        <rFont val="Arial"/>
        <family val="2"/>
      </rPr>
      <t>=u</t>
    </r>
    <r>
      <rPr>
        <vertAlign val="subscript"/>
        <sz val="8"/>
        <rFont val="Arial"/>
        <family val="2"/>
      </rPr>
      <t>*</t>
    </r>
    <r>
      <rPr>
        <vertAlign val="superscript"/>
        <sz val="8"/>
        <rFont val="Arial"/>
        <family val="2"/>
      </rPr>
      <t>3</t>
    </r>
    <r>
      <rPr>
        <sz val="8"/>
        <rFont val="Arial"/>
        <family val="2"/>
      </rPr>
      <t>/0.4z</t>
    </r>
    <r>
      <rPr>
        <vertAlign val="subscript"/>
        <sz val="8"/>
        <rFont val="Arial"/>
        <family val="2"/>
      </rPr>
      <t xml:space="preserve">1, </t>
    </r>
    <r>
      <rPr>
        <sz val="8"/>
        <rFont val="Arial"/>
        <family val="2"/>
      </rPr>
      <t>u</t>
    </r>
    <r>
      <rPr>
        <vertAlign val="subscript"/>
        <sz val="8"/>
        <rFont val="Arial"/>
        <family val="2"/>
      </rPr>
      <t>*</t>
    </r>
    <r>
      <rPr>
        <sz val="8"/>
        <rFont val="Arial"/>
        <family val="2"/>
      </rPr>
      <t>=0.4V</t>
    </r>
    <r>
      <rPr>
        <vertAlign val="subscript"/>
        <sz val="8"/>
        <rFont val="Arial"/>
        <family val="2"/>
      </rPr>
      <t>||</t>
    </r>
    <r>
      <rPr>
        <sz val="8"/>
        <rFont val="Arial"/>
        <family val="2"/>
      </rPr>
      <t>/ln(z</t>
    </r>
    <r>
      <rPr>
        <vertAlign val="subscript"/>
        <sz val="8"/>
        <rFont val="Arial"/>
        <family val="2"/>
      </rPr>
      <t>1</t>
    </r>
    <r>
      <rPr>
        <sz val="8"/>
        <rFont val="Arial"/>
        <family val="2"/>
      </rPr>
      <t>+Zo/Zo)</t>
    </r>
  </si>
  <si>
    <r>
      <t xml:space="preserve">Rough wall, Zo=0.2cm, </t>
    </r>
    <r>
      <rPr>
        <i/>
        <sz val="8"/>
        <rFont val="Arial"/>
        <family val="2"/>
      </rPr>
      <t>k</t>
    </r>
    <r>
      <rPr>
        <sz val="8"/>
        <rFont val="Arial"/>
        <family val="2"/>
      </rPr>
      <t>=u</t>
    </r>
    <r>
      <rPr>
        <vertAlign val="subscript"/>
        <sz val="8"/>
        <rFont val="Arial"/>
        <family val="2"/>
      </rPr>
      <t>*</t>
    </r>
    <r>
      <rPr>
        <vertAlign val="superscript"/>
        <sz val="8"/>
        <rFont val="Arial"/>
        <family val="2"/>
      </rPr>
      <t>2</t>
    </r>
    <r>
      <rPr>
        <sz val="8"/>
        <rFont val="Arial"/>
        <family val="2"/>
      </rPr>
      <t>/0.3,</t>
    </r>
    <r>
      <rPr>
        <i/>
        <sz val="8"/>
        <rFont val="Symbol"/>
        <family val="1"/>
      </rPr>
      <t>e</t>
    </r>
    <r>
      <rPr>
        <sz val="8"/>
        <rFont val="Arial"/>
        <family val="2"/>
      </rPr>
      <t>=u</t>
    </r>
    <r>
      <rPr>
        <vertAlign val="subscript"/>
        <sz val="8"/>
        <rFont val="Arial"/>
        <family val="2"/>
      </rPr>
      <t>*</t>
    </r>
    <r>
      <rPr>
        <vertAlign val="superscript"/>
        <sz val="8"/>
        <rFont val="Arial"/>
        <family val="2"/>
      </rPr>
      <t>3</t>
    </r>
    <r>
      <rPr>
        <sz val="8"/>
        <rFont val="Arial"/>
        <family val="2"/>
      </rPr>
      <t>/0.4z</t>
    </r>
    <r>
      <rPr>
        <vertAlign val="subscript"/>
        <sz val="8"/>
        <rFont val="Arial"/>
        <family val="2"/>
      </rPr>
      <t xml:space="preserve">1, </t>
    </r>
    <r>
      <rPr>
        <sz val="8"/>
        <rFont val="Arial"/>
        <family val="2"/>
      </rPr>
      <t>u</t>
    </r>
    <r>
      <rPr>
        <vertAlign val="subscript"/>
        <sz val="8"/>
        <rFont val="Arial"/>
        <family val="2"/>
      </rPr>
      <t>*</t>
    </r>
    <r>
      <rPr>
        <sz val="8"/>
        <rFont val="Arial"/>
        <family val="2"/>
      </rPr>
      <t>=0.4V</t>
    </r>
    <r>
      <rPr>
        <vertAlign val="subscript"/>
        <sz val="8"/>
        <rFont val="Arial"/>
        <family val="2"/>
      </rPr>
      <t>||</t>
    </r>
    <r>
      <rPr>
        <sz val="8"/>
        <rFont val="Arial"/>
        <family val="2"/>
      </rPr>
      <t>/ln(z</t>
    </r>
    <r>
      <rPr>
        <vertAlign val="subscript"/>
        <sz val="8"/>
        <rFont val="Arial"/>
        <family val="2"/>
      </rPr>
      <t>1</t>
    </r>
    <r>
      <rPr>
        <sz val="8"/>
        <rFont val="Arial"/>
        <family val="2"/>
      </rPr>
      <t>+Zo/Zo)</t>
    </r>
  </si>
  <si>
    <t>1st order upwind</t>
  </si>
  <si>
    <t>0.001</t>
  </si>
  <si>
    <t>block struct.</t>
  </si>
  <si>
    <t>11//18</t>
  </si>
  <si>
    <t>7//14</t>
  </si>
  <si>
    <t>14//15</t>
  </si>
  <si>
    <t>0.229//0.283</t>
  </si>
  <si>
    <t>0.228//0.387</t>
  </si>
  <si>
    <t>0.079</t>
  </si>
  <si>
    <t>0.138</t>
  </si>
  <si>
    <t>2nd order upwind</t>
  </si>
  <si>
    <t>0.000001</t>
  </si>
  <si>
    <t>&lt;= 1.3</t>
  </si>
  <si>
    <t>Advanced linear 2-equation model (variable Cmu)</t>
  </si>
  <si>
    <t>Non-equilibrium wall-function, Wall BC from k, wall reflection effects</t>
  </si>
  <si>
    <t>Atmospheric conditions</t>
  </si>
  <si>
    <t>Symmetry conditions</t>
  </si>
  <si>
    <t>Unstructure grid</t>
  </si>
  <si>
    <t>Min. 30, max. 34</t>
  </si>
  <si>
    <t>Min. 31, max. 47</t>
  </si>
  <si>
    <t>No lateral boundaries. The 0 deg. grid is simply rotated 45 deg. and two vertical boundaries are specified as inlets and two as outlets.</t>
  </si>
  <si>
    <t>No lateral walls, see explanations in cells J21, P21 and Q21</t>
  </si>
  <si>
    <t>No lateral walls, see explanations in cells J22, P22 and Q22</t>
  </si>
  <si>
    <t>No lateral walls, see explanations in cells J23, P23 and Q23</t>
  </si>
  <si>
    <t>2nd order MLU</t>
  </si>
  <si>
    <t>0.01 reached, 0.001 prescribed</t>
  </si>
  <si>
    <t>3//6</t>
  </si>
  <si>
    <t>9//12</t>
  </si>
  <si>
    <t>2//6</t>
  </si>
  <si>
    <t>0.516/0.783</t>
  </si>
  <si>
    <t>0.626/0.764</t>
  </si>
  <si>
    <t>0.078</t>
  </si>
  <si>
    <t>4//9</t>
  </si>
  <si>
    <t>4//12</t>
  </si>
  <si>
    <t>0.323/0.386</t>
  </si>
  <si>
    <t>0.268/0.413</t>
  </si>
  <si>
    <t>5//14</t>
  </si>
  <si>
    <t>6//18</t>
  </si>
  <si>
    <t>0.165/0.216</t>
  </si>
  <si>
    <t>0.177/0.244</t>
  </si>
  <si>
    <t>4//5</t>
  </si>
  <si>
    <t>&lt;= 1.1</t>
  </si>
  <si>
    <t>0.0001 (0.001 for turbulence and 0.00000001 for concentration)</t>
  </si>
  <si>
    <t>Rough wall-functions</t>
  </si>
  <si>
    <t xml:space="preserve">Standard k-eps. Simple gradient diffusion model with Sc=?. </t>
  </si>
  <si>
    <t>d/dz=0 ?</t>
  </si>
  <si>
    <t>d/dy=0 ?</t>
  </si>
  <si>
    <t>d/dx=const</t>
  </si>
  <si>
    <t>d/dy=const</t>
  </si>
  <si>
    <t>?</t>
  </si>
  <si>
    <t>Standard k-eps, Sc=0.74</t>
  </si>
  <si>
    <t>Wall function</t>
  </si>
  <si>
    <t>Wall function?</t>
  </si>
  <si>
    <t>Standard k-eps?, Sc=0.74?</t>
  </si>
  <si>
    <t>Standard k-eps, Sc=0,7</t>
  </si>
  <si>
    <t>Standard k-eps. Simple gradient diffusion model with Sc=0.9</t>
  </si>
  <si>
    <t>Standard k-eps. Simple gradient diffusion model with Sc=0.7.</t>
  </si>
  <si>
    <t>Standard k-eps. Simple gradient diffusion model with Sc=?</t>
  </si>
  <si>
    <t>Unstructured grid</t>
  </si>
  <si>
    <t xml:space="preserve">See sheet ”Info_Flow45” cell AA21. Simple gradient diffusion model with Sc=0.8. </t>
  </si>
  <si>
    <t xml:space="preserve">See sheet ”Info_Flow45” cell AA22. Simple gradient diffusion model with Sc=0.8. </t>
  </si>
  <si>
    <t xml:space="preserve">See sheet ”Info_Flow45” cell AA23. Simple gradient diffusion model with Sc=0.8. </t>
  </si>
  <si>
    <t xml:space="preserve">Standard k-eps. Simple gradient diffusion model with Sc=0.5. </t>
  </si>
  <si>
    <t>Standard k-eps, Lagrangian dispersion model, Sc=0.7</t>
  </si>
  <si>
    <t xml:space="preserve">See sheet ”Info_Flow45” cell AA31. Simple gradient diffusion model with Sc=0.74. </t>
  </si>
  <si>
    <t>Met. parameters</t>
  </si>
  <si>
    <t>Treatment of buildings</t>
  </si>
  <si>
    <t>Wind speed and direction at a given height, a stability parameter (e.g. Monin-Obukhov length, Richardson number...), temperature, humidity.</t>
  </si>
  <si>
    <t>Non-obstacle resolving</t>
  </si>
  <si>
    <t>1m horizontal resolution. 10cm roughness.</t>
  </si>
  <si>
    <t>FluentFS1_Goricsan</t>
  </si>
  <si>
    <t>FluentFS10_Goricsan</t>
  </si>
  <si>
    <t>Miskam1mres_Goricsan</t>
  </si>
  <si>
    <t>Miskam08mres_Goricsan</t>
  </si>
  <si>
    <t>Miskam05mres_Goricsan</t>
  </si>
  <si>
    <t>1 m horizontal resolution. Roughness 10cm.</t>
  </si>
  <si>
    <t>Pressure given, Neumann for other variables</t>
  </si>
  <si>
    <t>600 it</t>
  </si>
  <si>
    <t>unstructured</t>
  </si>
  <si>
    <t>Fine grid 4.4 Mio cells, 0.5m resolution within the building array, top boundary at 100m, roughness 2cm everywhere on ground. A bug in the procedure for wall boundary cond. can lead to incorrect results close to walls. This bug occurs in MISKAM v 5.0x</t>
  </si>
  <si>
    <t>Coarse grid, 2.2 Mio cells, 1m resolution within the buildings array, top boundary at 100m, roughness 2cm everywhere on ground</t>
  </si>
  <si>
    <t>Coarse grid 1.5 Mio cells, 1m resolution within the building array, top boundary at 20m, roughness 2cm everywhere on ground</t>
  </si>
  <si>
    <t>Fine grid 4.4 Mio cells, roughness 2 cm everywhere on ground</t>
  </si>
  <si>
    <t>October 07</t>
  </si>
  <si>
    <t>Logarithmic wind profile from Zref, U(Zref), Zo and stability</t>
  </si>
  <si>
    <t>no flux, d/dx=0</t>
  </si>
  <si>
    <t>velocity components and k-e values are given from the inlet profiles, dP/dn = 0</t>
  </si>
  <si>
    <t>Rough wall, dP/dn = 0,  Zo = 0.1m</t>
  </si>
  <si>
    <t>Rough wall, dp/dn = 0, Zo = 0.1m</t>
  </si>
  <si>
    <t>Rough wall, roughness height Ks = Zo x 20</t>
  </si>
  <si>
    <t>Smooth wall</t>
  </si>
  <si>
    <t>Equilibrium  profiles of velocity u, k and epsilon</t>
  </si>
  <si>
    <t>Outflow</t>
  </si>
  <si>
    <t>Symmetry</t>
  </si>
  <si>
    <t xml:space="preserve">Standard wall functions, Zo=0.017m, </t>
  </si>
  <si>
    <t>Inflow profiles. Velocity u and TKE from wind tunnel measurements. For epsilon: epsilon=[ Cm^(3/4)*kinlet^(3/2) ] / k*z</t>
  </si>
  <si>
    <t>Rough wall, Standard wall functions, Zo=0.017m</t>
  </si>
  <si>
    <t>Smooth walls, standard wall functions, Zo = 0.0004m</t>
  </si>
  <si>
    <t>Inflow profiles. Velocity u and TKE from wind tunnel measurements. Zref=7.29 m, U(Zref) = 6.5565 m/s</t>
  </si>
  <si>
    <t>Inlet-outlet flows</t>
  </si>
  <si>
    <t>Rough wall, Standard wall functions, Zo=0.0165m</t>
  </si>
  <si>
    <t>Smooth walls, standard wall functions</t>
  </si>
  <si>
    <t>Inflow profiles. Velocity u and TKE from wind tunnel measurements. Zref=7.29 m, U(Zref) = 8.0 m/s</t>
  </si>
  <si>
    <t>d/dx=0, Constant (gauge) pressure</t>
  </si>
  <si>
    <t>Rough wall in the region x&lt;-76.05m and outside the turntable (x^2+y^2 &gt; 17226.5625 m^2), wall function approach, Zo = 0.0165m</t>
  </si>
  <si>
    <t>Smooth wall, wall function approach</t>
  </si>
  <si>
    <t>Profiles of U, V, W, k, epsilon from separate simulation in emplty and shorter domain with periodic boundary conditions in x-direction.</t>
  </si>
  <si>
    <t>Fixed values for velocity components and turbulence quantities from equilibrium profiles, Zo=0.0165m, dP/dz = 0</t>
  </si>
  <si>
    <t>Equilibrium profiles of U, V, W, k, epsilon</t>
  </si>
  <si>
    <t>Constant flux, wall function (logarithmic), Zo = 0.017m, dP/dn=0</t>
  </si>
  <si>
    <t>Rough wall, Zo = 0.0004m, dP/dn=0</t>
  </si>
  <si>
    <t>Radiation boundary for boundary normal advection upstream, d/dx=0 (for TKE, V, W, P)</t>
  </si>
  <si>
    <t>d/dx=0 (for V, W, TKE, P). U is calculated with boundary normal advective term using upstream</t>
  </si>
  <si>
    <t>d/dx=0 (for U, W, TKE, P). V is calculated with boundary normal advective term using upstream</t>
  </si>
  <si>
    <t>Rigid lid with absorbing layers, W=0, d/dz=0 (for U, V)</t>
  </si>
  <si>
    <t>Rough wall, Zo = 0.0165m, Standard wall functions</t>
  </si>
  <si>
    <t>Inflow profiles for velocity u from wind tunnel measurements and espilon. Constant value for TKE</t>
  </si>
  <si>
    <t>Simplified Chieng &amp; Launder wall functions (SCL), Zo = 0.017m</t>
  </si>
  <si>
    <t>Inflow profile for U, TKE = 1.44 m^2/s^2, epsilon = 0.2 m^2/s^3, Zref = 8.78m, U(Zref) = 5.5 m/s</t>
  </si>
  <si>
    <t>No slip U, V, W=0</t>
  </si>
  <si>
    <t>Normal components to wall of (U, V, W) = 0</t>
  </si>
  <si>
    <t>Periodic U, V, W</t>
  </si>
  <si>
    <t>Open U,V,W=0</t>
  </si>
  <si>
    <t>Inflow profile for U, V. TKE = 1.44 m^2/s^2, epsilon = 0.2 m^2/s^3, Zref = 8.78m, U(Zref) = 5.5 m/s</t>
  </si>
  <si>
    <t>Power law wind profile, k and epsilon user defined profiles</t>
  </si>
  <si>
    <t>Wind and temperature profiles, direct input or developed over unobstructed field till convergence</t>
  </si>
  <si>
    <t>Free, except for mass balance kept correct</t>
  </si>
  <si>
    <t>d/dz=0</t>
  </si>
  <si>
    <t>d/dn=0</t>
  </si>
  <si>
    <t>dC/dz=0</t>
  </si>
  <si>
    <t>dC/dn=0</t>
  </si>
  <si>
    <t>C=0</t>
  </si>
  <si>
    <t>dC/dx=0</t>
  </si>
  <si>
    <t>dC/dy=0</t>
  </si>
  <si>
    <t>C=0, dC/dx=0</t>
  </si>
  <si>
    <t>C=0, dC/dy=0</t>
  </si>
  <si>
    <t>Rough wall, logarithmic wall function</t>
  </si>
  <si>
    <t>Smooth wall, logarithmic wall function</t>
  </si>
  <si>
    <t>Zo = 0.8m</t>
  </si>
  <si>
    <t>open</t>
  </si>
  <si>
    <t>Rough wall.  SpecifiedGradient normal to plane, dC/dn=0</t>
  </si>
  <si>
    <t xml:space="preserve">Rough wall.  SpecifiedGradient normal to plane, dC/dn=0 </t>
  </si>
  <si>
    <t>Smooth wall. SpecifiedGradient normal to plane, dC/dn=0</t>
  </si>
  <si>
    <t xml:space="preserve">  SpecifiedGradient normal to plane, dC/dn=0</t>
  </si>
  <si>
    <t>P - but not CFD</t>
  </si>
  <si>
    <t>Feb 08</t>
  </si>
  <si>
    <t>Schmidt number</t>
  </si>
  <si>
    <t>Sc=0.74</t>
  </si>
  <si>
    <t>Sc=0.7</t>
  </si>
  <si>
    <t>Sc=0.9</t>
  </si>
  <si>
    <t>Sc=0.5</t>
  </si>
  <si>
    <t>Sc=0.8</t>
  </si>
  <si>
    <t>Source</t>
  </si>
  <si>
    <t xml:space="preserve">Model version name or developers' names (for instance: std. k-epsilon, Launder-Sharma k-epsilon, Launder-Reece-Rodi RSM, give also a literature reference if the model is not widely known). </t>
  </si>
  <si>
    <t>Source treatment</t>
  </si>
  <si>
    <t>Source grid dimension. DX*DY*DZ (m) or other specification</t>
  </si>
  <si>
    <t>0.5 * 0.5 * 0.5</t>
  </si>
  <si>
    <t>coarse grid,  II order MLU UpWind scheme, turbulence model: standard k-e, submitted June 11</t>
  </si>
  <si>
    <t>coarse grid 1.5 Mio cells,  II order MLU upwind scheme, turbulence model: standard k-e</t>
  </si>
  <si>
    <t>coarse grid 1.5 Mio cells,  II order MLU upwind scheme, turbulence model: standard k-e.</t>
  </si>
  <si>
    <t>1 466 828</t>
  </si>
  <si>
    <t>1e-3, MAX residuals</t>
  </si>
  <si>
    <t>Min. 50, max. 60</t>
  </si>
  <si>
    <t>No lateral walls, see explanations in cell J</t>
  </si>
  <si>
    <t>1.2 * 1.2 * 0.25</t>
  </si>
  <si>
    <t>0.5 * 0.5 * 0.3</t>
  </si>
  <si>
    <t>WS</t>
  </si>
  <si>
    <t>hexahedral</t>
  </si>
  <si>
    <t>~1.300.000</t>
  </si>
  <si>
    <t xml:space="preserve">2nd order upwind </t>
  </si>
  <si>
    <t>~1.100.000</t>
  </si>
  <si>
    <t>&lt;=1.3</t>
  </si>
  <si>
    <t>Non-obstacle resolving. 1) The area occupied by the buildings is replaced by a single value of surface roughness z0=0.269m, calculated by morphometric method proposed by Macdonald, R., Griffiths, R., and Hall, D. (1998) ‘An improved method for estimation of surface roughness of obstacle arrays’, Atmospheric Environment 32, pp.1857–1864.
2) The same z0 as in wind tunnel experiments is used in the area upwind of the buildings.</t>
  </si>
  <si>
    <t>4-5</t>
  </si>
  <si>
    <t>Advective terms: Upwind differencing (UD), Diffusive terms: Central differencing (CD)</t>
  </si>
  <si>
    <t>Advective terms: Upwind differencing (UD), Diffusive terms: In cell centre from arithmetic averages at surfaces, formally 1st order (2nd order on equidistant grids)</t>
  </si>
  <si>
    <r>
      <t>Maximum Residual Tolerance: 10</t>
    </r>
    <r>
      <rPr>
        <vertAlign val="superscript"/>
        <sz val="10"/>
        <rFont val="Times New Roman"/>
        <family val="1"/>
      </rPr>
      <t>-4</t>
    </r>
  </si>
  <si>
    <r>
      <t>Maximum Residual Tolerance: 10</t>
    </r>
    <r>
      <rPr>
        <vertAlign val="superscript"/>
        <sz val="10"/>
        <rFont val="Times New Roman"/>
        <family val="1"/>
      </rPr>
      <t>-5</t>
    </r>
  </si>
  <si>
    <t>1.2//0.96</t>
  </si>
  <si>
    <t>Irregular surface with area 0.442 m^2 inside a cell of dimensions (dx = 1.1983m, dy = 2.4982m, dz = 0.3175m)</t>
  </si>
  <si>
    <t>Cartesian, non-equidistant</t>
  </si>
  <si>
    <t>no flux, d/dy=0</t>
  </si>
  <si>
    <t>wall function, rough wall, Zo=0.1m</t>
  </si>
  <si>
    <t>wall function, rough wall, Zo=0.02m</t>
  </si>
  <si>
    <t>wall function, rough wall, Zo=0.01m</t>
  </si>
  <si>
    <t>wall function, rough wall, Zo=0.002m</t>
  </si>
  <si>
    <t xml:space="preserve"> 9 to 13</t>
  </si>
  <si>
    <t xml:space="preserve"> 5 to 11</t>
  </si>
  <si>
    <t xml:space="preserve"> 7 to 14</t>
  </si>
  <si>
    <t xml:space="preserve"> 10 to 18</t>
  </si>
  <si>
    <t xml:space="preserve"> 11 to 28</t>
  </si>
  <si>
    <t>15 to 19</t>
  </si>
  <si>
    <t>1 * 1 * 0.5</t>
  </si>
  <si>
    <t>0.8 * 0.8 * 0.5</t>
  </si>
  <si>
    <t>Turbulence model</t>
  </si>
  <si>
    <t>outflow</t>
  </si>
  <si>
    <r>
      <t>Realizable k-eps by Shih et al</t>
    </r>
    <r>
      <rPr>
        <b/>
        <sz val="8"/>
        <rFont val="Arial"/>
        <family val="2"/>
      </rPr>
      <t>.</t>
    </r>
    <r>
      <rPr>
        <sz val="8"/>
        <rFont val="Arial"/>
        <family val="2"/>
      </rPr>
      <t xml:space="preserve"> Computers Fluids</t>
    </r>
    <r>
      <rPr>
        <i/>
        <sz val="8"/>
        <rFont val="Arial"/>
        <family val="2"/>
      </rPr>
      <t>, 24(3):227-238, 1995.</t>
    </r>
  </si>
  <si>
    <t>Rough wall, Zo=0.017m, non-equilibrium wall function</t>
  </si>
  <si>
    <t>inlet conditions taken from wind tunnel measurements  Zref=7.29 m, U(Zref) = 10 m/s</t>
  </si>
  <si>
    <t>inlet conditions taken from wind tunnel measurements  Zref=7.29 m, U(Zref) = 1 m/s</t>
  </si>
  <si>
    <r>
      <t>Special non-equailibrium wall functions, S.-E. Kim and D. Choudhury. In ASME FED Vol. 217, Separated and Complex Flows. ASME, 19</t>
    </r>
    <r>
      <rPr>
        <b/>
        <i/>
        <sz val="10"/>
        <rFont val="Arial"/>
        <family val="2"/>
      </rPr>
      <t>95</t>
    </r>
  </si>
  <si>
    <t>Until residuals stop changing (~1e-5)</t>
  </si>
  <si>
    <t>20-33</t>
  </si>
  <si>
    <t>20-23</t>
  </si>
  <si>
    <t>symmetry</t>
  </si>
  <si>
    <t>Smooth walls, standard non-equilibrium wall function</t>
  </si>
  <si>
    <t>&lt;=1.2</t>
  </si>
  <si>
    <t xml:space="preserve"> 14 to 15</t>
  </si>
  <si>
    <t xml:space="preserve"> 7 to 11</t>
  </si>
  <si>
    <t xml:space="preserve"> 15 to 15</t>
  </si>
  <si>
    <t xml:space="preserve"> 8 to 11</t>
  </si>
  <si>
    <r>
      <t>Special non-equilibrium wall functions, S.-E. Kim and D. Choudhury. In ASME FED Vol. 217, Separated and Complex Flows. ASME, 19</t>
    </r>
    <r>
      <rPr>
        <b/>
        <i/>
        <sz val="10"/>
        <rFont val="Arial"/>
        <family val="2"/>
      </rPr>
      <t>95</t>
    </r>
  </si>
  <si>
    <r>
      <t>Special non-equilibrium wall functions, S.-E. Kim and D. Choudhury. In ASME FED Vol. 217, Separated and Complex Flows. ASME, 1996</t>
    </r>
  </si>
  <si>
    <t>u, v, w, k, e values are taken from the top of the  inlet profiles, and kept constant, dp/dz=0</t>
  </si>
  <si>
    <t>u, v, w, k, e values are taken from the top of the  inlet profiles, and kept constant, dp/dz=1</t>
  </si>
  <si>
    <t>u, v, w, k, e values are taken from the top of the  inlet profiles, and kept constant, dp/dz=2</t>
  </si>
  <si>
    <t>Equilibrium profile with Zo = 1 cm roughness, u = 1 m/s at Zref= 7.29m</t>
  </si>
  <si>
    <t>2-equation model</t>
  </si>
  <si>
    <t>LASAT_ZAMG_MISKAMwind</t>
  </si>
  <si>
    <t>Lagrangian particle dispersion calculation based on MISKAM wind fields (MISKAM_ZAMG)</t>
  </si>
  <si>
    <t>Lagrangian particle dispersion calculation based on flow and turbulence data from a mass-conserving diagnostic flow model (not a CFD model) with rotated coordinate system.</t>
  </si>
  <si>
    <t>k.baumann-stanzer@zamg.ac.at</t>
  </si>
  <si>
    <t>diagnostic windfield</t>
  </si>
  <si>
    <t>particle diffusion model caluclation based on a diagnostic windfield with rotated coordinate system</t>
  </si>
  <si>
    <t>Kathrin</t>
  </si>
  <si>
    <t>Baumann-Stanzer</t>
  </si>
  <si>
    <t>Disp_024</t>
  </si>
  <si>
    <t>0.381</t>
  </si>
  <si>
    <t>Roughness length</t>
  </si>
  <si>
    <t>0.1*Hcontainer</t>
  </si>
  <si>
    <t>0.1</t>
  </si>
  <si>
    <t>0.037</t>
  </si>
  <si>
    <t>0.3</t>
  </si>
  <si>
    <t>building area: 0.1 outside: 0.02</t>
  </si>
  <si>
    <t xml:space="preserve">Wind speed and direction at a given height, Monin-Obukhov length, boundary layer height. </t>
  </si>
  <si>
    <t>0.269m (in the area occupied by the buildings) 0.017m (in the area upwind of the buildings)</t>
  </si>
  <si>
    <t>parameterization of cavity zone for one 'effective' building</t>
  </si>
  <si>
    <t>ver1_001</t>
  </si>
  <si>
    <t>First public version of the workbook with model descriptions</t>
  </si>
  <si>
    <t>ver1_002</t>
  </si>
  <si>
    <t>Comment</t>
  </si>
  <si>
    <t xml:space="preserve">Name of Adrea run corrected. </t>
  </si>
  <si>
    <t>Cartesian coordinate system with hexahedral cells. Rerun October 2008, Run ID changed from Disp_021 to Disp_025.</t>
  </si>
</sst>
</file>

<file path=xl/styles.xml><?xml version="1.0" encoding="utf-8"?>
<styleSheet xmlns="http://schemas.openxmlformats.org/spreadsheetml/2006/main">
  <numFmts count="6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d/\ mmm\ yy"/>
    <numFmt numFmtId="195" formatCode="dd/mm/yy"/>
    <numFmt numFmtId="196" formatCode="dd/\ mmm"/>
    <numFmt numFmtId="197" formatCode="mm/yy"/>
    <numFmt numFmtId="198" formatCode="mm/dd/yy"/>
    <numFmt numFmtId="199" formatCode="mmm/yyyy"/>
    <numFmt numFmtId="200" formatCode="d/mmm\ yy"/>
    <numFmt numFmtId="201" formatCode="[$-406]d\.\ mmmm\ yyyy"/>
    <numFmt numFmtId="202" formatCode="[$-809]dd\ mmmm\ yyyy;@"/>
    <numFmt numFmtId="203" formatCode="[$-809]dd\ mm\ yyyy;@"/>
    <numFmt numFmtId="204" formatCode="[$-809]dd\ mmm\ yyyy;@"/>
    <numFmt numFmtId="205" formatCode="0.00000000"/>
    <numFmt numFmtId="206" formatCode="0.0000000"/>
    <numFmt numFmtId="207" formatCode="0.000000"/>
    <numFmt numFmtId="208" formatCode="0.00000"/>
    <numFmt numFmtId="209" formatCode="0.0000"/>
    <numFmt numFmtId="210" formatCode="0.000"/>
    <numFmt numFmtId="211" formatCode="&quot;Sì&quot;;&quot;Sì&quot;;&quot;No&quot;"/>
    <numFmt numFmtId="212" formatCode="&quot;Vero&quot;;&quot;Vero&quot;;&quot;Falso&quot;"/>
    <numFmt numFmtId="213" formatCode="&quot;Attivo&quot;;&quot;Attivo&quot;;&quot;Disattivo&quot;"/>
    <numFmt numFmtId="214" formatCode="[$€-2]\ #.##000_);[Red]\([$€-2]\ #.##000\)"/>
    <numFmt numFmtId="215" formatCode="0.000000000"/>
    <numFmt numFmtId="216" formatCode="&quot;Igen&quot;;&quot;Igen&quot;;&quot;Nem&quot;"/>
    <numFmt numFmtId="217" formatCode="&quot;Igaz&quot;;&quot;Igaz&quot;;&quot;Hamis&quot;"/>
    <numFmt numFmtId="218" formatCode="&quot;Be&quot;;&quot;Be&quot;;&quot;Ki&quot;"/>
    <numFmt numFmtId="219" formatCode="&quot;Yes&quot;;&quot;Yes&quot;;&quot;No&quot;"/>
    <numFmt numFmtId="220" formatCode="&quot;True&quot;;&quot;True&quot;;&quot;False&quot;"/>
    <numFmt numFmtId="221" formatCode="&quot;On&quot;;&quot;On&quot;;&quot;Off&quot;"/>
    <numFmt numFmtId="222" formatCode="[$€-2]\ #,##0.00_);[Red]\([$€-2]\ #,##0.00\)"/>
  </numFmts>
  <fonts count="44">
    <font>
      <sz val="10"/>
      <name val="Arial"/>
      <family val="2"/>
    </font>
    <font>
      <sz val="11"/>
      <color indexed="8"/>
      <name val="Calibri"/>
      <family val="2"/>
    </font>
    <font>
      <sz val="11"/>
      <color indexed="9"/>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1"/>
      <color indexed="62"/>
      <name val="Calibri"/>
      <family val="2"/>
    </font>
    <font>
      <i/>
      <sz val="11"/>
      <color indexed="23"/>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family val="2"/>
    </font>
    <font>
      <u val="single"/>
      <sz val="10"/>
      <color indexed="12"/>
      <name val="Arial"/>
      <family val="2"/>
    </font>
    <font>
      <b/>
      <i/>
      <sz val="10"/>
      <name val="Arial"/>
      <family val="2"/>
    </font>
    <font>
      <i/>
      <sz val="10"/>
      <name val="Arial"/>
      <family val="2"/>
    </font>
    <font>
      <b/>
      <sz val="10"/>
      <name val="Arial Narrow"/>
      <family val="2"/>
    </font>
    <font>
      <sz val="10"/>
      <name val="Arial Narrow"/>
      <family val="2"/>
    </font>
    <font>
      <vertAlign val="subscript"/>
      <sz val="10"/>
      <name val="Arial Narrow"/>
      <family val="2"/>
    </font>
    <font>
      <sz val="8"/>
      <name val="Arial"/>
      <family val="2"/>
    </font>
    <font>
      <i/>
      <sz val="8"/>
      <name val="Arial"/>
      <family val="2"/>
    </font>
    <font>
      <vertAlign val="subscript"/>
      <sz val="8"/>
      <name val="Arial"/>
      <family val="2"/>
    </font>
    <font>
      <vertAlign val="superscript"/>
      <sz val="8"/>
      <name val="Arial"/>
      <family val="2"/>
    </font>
    <font>
      <i/>
      <sz val="8"/>
      <name val="Symbol"/>
      <family val="1"/>
    </font>
    <font>
      <b/>
      <i/>
      <sz val="10"/>
      <name val="DejaVu Sans"/>
      <family val="1"/>
    </font>
    <font>
      <sz val="8"/>
      <name val="Times New Roman"/>
      <family val="1"/>
    </font>
    <font>
      <u val="single"/>
      <sz val="10"/>
      <color indexed="36"/>
      <name val="Arial"/>
      <family val="2"/>
    </font>
    <font>
      <vertAlign val="superscript"/>
      <sz val="10"/>
      <name val="Times New Roman"/>
      <family val="1"/>
    </font>
    <font>
      <b/>
      <sz val="8"/>
      <name val="Arial"/>
      <family val="2"/>
    </font>
    <font>
      <b/>
      <sz val="10"/>
      <color indexed="8"/>
      <name val="Arial"/>
      <family val="2"/>
    </font>
    <font>
      <sz val="10"/>
      <color indexed="8"/>
      <name val="Arial"/>
      <family val="2"/>
    </font>
    <font>
      <sz val="8"/>
      <name val="Tahoma"/>
      <family val="0"/>
    </font>
    <font>
      <b/>
      <sz val="8"/>
      <name val="Tahoma"/>
      <family val="0"/>
    </font>
    <font>
      <i/>
      <vertAlign val="subscript"/>
      <sz val="10"/>
      <name val="Arial"/>
      <family val="2"/>
    </font>
    <font>
      <vertAlign val="subscript"/>
      <sz val="10"/>
      <name val="Arial"/>
      <family val="2"/>
    </font>
    <font>
      <sz val="8"/>
      <name val="DejaVu Sans"/>
      <family val="1"/>
    </font>
    <font>
      <u val="single"/>
      <sz val="10"/>
      <name val="Arial"/>
      <family val="2"/>
    </font>
    <font>
      <i/>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s>
  <cellStyleXfs count="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4" fillId="20" borderId="1" applyNumberFormat="0" applyAlignment="0" applyProtection="0"/>
    <xf numFmtId="0" fontId="3" fillId="3" borderId="0" applyNumberFormat="0" applyBorder="0" applyAlignment="0" applyProtection="0"/>
    <xf numFmtId="0" fontId="7" fillId="20" borderId="2" applyNumberFormat="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0" borderId="2" applyNumberFormat="0" applyAlignment="0" applyProtection="0"/>
    <xf numFmtId="0" fontId="7" fillId="20" borderId="2" applyNumberFormat="0" applyAlignment="0" applyProtection="0"/>
    <xf numFmtId="0" fontId="8" fillId="0" borderId="6" applyNumberFormat="0" applyFill="0" applyAlignment="0" applyProtection="0"/>
    <xf numFmtId="0" fontId="9" fillId="21" borderId="7" applyNumberFormat="0" applyAlignment="0" applyProtection="0"/>
    <xf numFmtId="43" fontId="0" fillId="0" borderId="0" applyFill="0" applyBorder="0" applyAlignment="0" applyProtection="0"/>
    <xf numFmtId="41" fontId="0" fillId="0" borderId="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0"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11" fillId="7" borderId="2" applyNumberFormat="0" applyAlignment="0" applyProtection="0"/>
    <xf numFmtId="0" fontId="11" fillId="7" borderId="2" applyNumberFormat="0" applyAlignment="0" applyProtection="0"/>
    <xf numFmtId="0" fontId="17" fillId="0" borderId="8" applyNumberFormat="0" applyFill="0" applyAlignment="0" applyProtection="0"/>
    <xf numFmtId="0" fontId="12"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32"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11" fillId="7" borderId="2" applyNumberFormat="0" applyAlignment="0" applyProtection="0"/>
    <xf numFmtId="0" fontId="8"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9" applyNumberFormat="0" applyAlignment="0" applyProtection="0"/>
    <xf numFmtId="0" fontId="0" fillId="23" borderId="9" applyNumberFormat="0" applyAlignment="0" applyProtection="0"/>
    <xf numFmtId="0" fontId="0" fillId="23" borderId="9" applyNumberFormat="0" applyAlignment="0" applyProtection="0"/>
    <xf numFmtId="0" fontId="14" fillId="20" borderId="1" applyNumberFormat="0" applyAlignment="0" applyProtection="0"/>
    <xf numFmtId="9" fontId="0" fillId="0" borderId="0" applyFill="0" applyBorder="0" applyAlignment="0" applyProtection="0"/>
    <xf numFmtId="0" fontId="14" fillId="20" borderId="1" applyNumberFormat="0" applyAlignment="0" applyProtection="0"/>
    <xf numFmtId="0" fontId="3" fillId="3" borderId="0" applyNumberFormat="0" applyBorder="0" applyAlignment="0" applyProtection="0"/>
    <xf numFmtId="0" fontId="0" fillId="0" borderId="0">
      <alignment/>
      <protection/>
    </xf>
    <xf numFmtId="0" fontId="15"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9" fillId="21" borderId="7" applyNumberFormat="0" applyAlignment="0" applyProtection="0"/>
    <xf numFmtId="0" fontId="8"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9" fillId="21" borderId="7"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22" borderId="0" applyNumberFormat="0" applyBorder="0" applyAlignment="0" applyProtection="0"/>
    <xf numFmtId="0" fontId="0" fillId="0" borderId="0">
      <alignment/>
      <protection/>
    </xf>
  </cellStyleXfs>
  <cellXfs count="167">
    <xf numFmtId="0" fontId="0" fillId="0" borderId="0" xfId="0" applyAlignment="1">
      <alignment/>
    </xf>
    <xf numFmtId="0" fontId="18" fillId="0" borderId="0" xfId="0" applyFont="1" applyAlignment="1">
      <alignment wrapText="1"/>
    </xf>
    <xf numFmtId="0" fontId="18" fillId="0" borderId="0" xfId="0" applyFont="1" applyAlignment="1">
      <alignment/>
    </xf>
    <xf numFmtId="0" fontId="20" fillId="0" borderId="0" xfId="0" applyFont="1" applyAlignment="1">
      <alignment/>
    </xf>
    <xf numFmtId="14" fontId="0" fillId="0" borderId="0" xfId="0" applyNumberFormat="1" applyAlignment="1">
      <alignment/>
    </xf>
    <xf numFmtId="0" fontId="18" fillId="0" borderId="0" xfId="0" applyFont="1" applyAlignment="1">
      <alignment vertical="top"/>
    </xf>
    <xf numFmtId="0" fontId="21" fillId="0" borderId="0" xfId="0" applyFont="1" applyAlignment="1">
      <alignment/>
    </xf>
    <xf numFmtId="0" fontId="21" fillId="0" borderId="0" xfId="0" applyFont="1" applyAlignment="1">
      <alignment wrapText="1"/>
    </xf>
    <xf numFmtId="0" fontId="21" fillId="0" borderId="0" xfId="0" applyFont="1" applyAlignment="1">
      <alignment vertical="top"/>
    </xf>
    <xf numFmtId="0" fontId="21" fillId="0" borderId="0" xfId="0" applyFont="1" applyAlignment="1">
      <alignment horizontal="left" vertical="top" wrapText="1"/>
    </xf>
    <xf numFmtId="0" fontId="21" fillId="0" borderId="0" xfId="0" applyFont="1" applyFill="1" applyAlignment="1">
      <alignment vertical="top"/>
    </xf>
    <xf numFmtId="0" fontId="21" fillId="0" borderId="0" xfId="0" applyFont="1" applyAlignment="1">
      <alignment horizontal="left" vertical="top"/>
    </xf>
    <xf numFmtId="0" fontId="18" fillId="0" borderId="0" xfId="0" applyFont="1" applyAlignment="1">
      <alignment vertical="top" wrapText="1"/>
    </xf>
    <xf numFmtId="0" fontId="21" fillId="0" borderId="0" xfId="0" applyFont="1" applyAlignment="1">
      <alignment vertical="top" wrapText="1"/>
    </xf>
    <xf numFmtId="0" fontId="20" fillId="0" borderId="0" xfId="0" applyFont="1" applyAlignment="1">
      <alignment vertical="top"/>
    </xf>
    <xf numFmtId="0" fontId="23" fillId="0" borderId="10" xfId="226" applyFont="1" applyBorder="1" applyAlignment="1">
      <alignment horizontal="center" vertical="center"/>
      <protection/>
    </xf>
    <xf numFmtId="0" fontId="23" fillId="0" borderId="10" xfId="226" applyFont="1" applyBorder="1" applyAlignment="1">
      <alignment horizontal="center" vertical="center" wrapText="1"/>
      <protection/>
    </xf>
    <xf numFmtId="0" fontId="23" fillId="0" borderId="11" xfId="226" applyFont="1" applyBorder="1" applyAlignment="1">
      <alignment horizontal="center" vertical="center" wrapText="1"/>
      <protection/>
    </xf>
    <xf numFmtId="0" fontId="23" fillId="0" borderId="12" xfId="226" applyFont="1" applyBorder="1" applyAlignment="1">
      <alignment horizontal="center" vertical="center" wrapText="1"/>
      <protection/>
    </xf>
    <xf numFmtId="0" fontId="23" fillId="0" borderId="11" xfId="226" applyFont="1" applyBorder="1" applyAlignment="1">
      <alignment horizontal="center" vertical="top" wrapText="1"/>
      <protection/>
    </xf>
    <xf numFmtId="0" fontId="25" fillId="0" borderId="0" xfId="0" applyFont="1" applyBorder="1" applyAlignment="1">
      <alignment vertical="center" wrapText="1"/>
    </xf>
    <xf numFmtId="0" fontId="25" fillId="0" borderId="0" xfId="226" applyFont="1" applyAlignment="1">
      <alignment vertical="center" wrapText="1"/>
      <protection/>
    </xf>
    <xf numFmtId="0" fontId="25" fillId="0" borderId="0" xfId="226" applyFont="1" applyAlignment="1">
      <alignment vertical="center"/>
      <protection/>
    </xf>
    <xf numFmtId="0" fontId="25" fillId="0" borderId="0" xfId="226" applyFont="1" applyAlignment="1">
      <alignment vertical="center" wrapText="1"/>
      <protection/>
    </xf>
    <xf numFmtId="0" fontId="25" fillId="0" borderId="0" xfId="226" applyFont="1">
      <alignment/>
      <protection/>
    </xf>
    <xf numFmtId="0" fontId="0" fillId="0" borderId="0" xfId="226" applyFont="1">
      <alignment/>
      <protection/>
    </xf>
    <xf numFmtId="1" fontId="25" fillId="0" borderId="0" xfId="226" applyNumberFormat="1" applyFont="1" applyAlignment="1">
      <alignment vertical="center" wrapText="1"/>
      <protection/>
    </xf>
    <xf numFmtId="0" fontId="23" fillId="0" borderId="12" xfId="226" applyFont="1" applyBorder="1" applyAlignment="1">
      <alignment horizontal="center" vertical="center"/>
      <protection/>
    </xf>
    <xf numFmtId="2" fontId="25" fillId="0" borderId="0" xfId="226" applyNumberFormat="1" applyFont="1" applyAlignment="1">
      <alignment vertical="center" wrapText="1"/>
      <protection/>
    </xf>
    <xf numFmtId="0" fontId="31" fillId="0" borderId="0" xfId="0" applyFont="1" applyBorder="1" applyAlignment="1">
      <alignment vertical="center" wrapText="1"/>
    </xf>
    <xf numFmtId="0" fontId="31" fillId="0" borderId="0" xfId="226" applyFont="1" applyAlignment="1">
      <alignment vertical="center" wrapText="1"/>
      <protection/>
    </xf>
    <xf numFmtId="0" fontId="0" fillId="0" borderId="0" xfId="226" applyFont="1" applyAlignment="1">
      <alignment wrapText="1"/>
      <protection/>
    </xf>
    <xf numFmtId="0" fontId="0" fillId="0" borderId="0" xfId="225" applyFont="1" applyAlignment="1">
      <alignment vertical="top"/>
      <protection/>
    </xf>
    <xf numFmtId="0" fontId="25" fillId="0" borderId="0" xfId="226" applyFont="1" applyBorder="1" applyAlignment="1">
      <alignment vertical="center" wrapText="1"/>
      <protection/>
    </xf>
    <xf numFmtId="0" fontId="25" fillId="0" borderId="0" xfId="226" applyFont="1" applyBorder="1" applyAlignment="1">
      <alignment vertical="center"/>
      <protection/>
    </xf>
    <xf numFmtId="0" fontId="25" fillId="0" borderId="0" xfId="226" applyFont="1" applyBorder="1" applyAlignment="1">
      <alignment vertical="center"/>
      <protection/>
    </xf>
    <xf numFmtId="0" fontId="25" fillId="0" borderId="0" xfId="226" applyFont="1" applyBorder="1">
      <alignment/>
      <protection/>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25" fillId="0" borderId="0" xfId="226" applyFont="1" applyAlignment="1">
      <alignment wrapText="1"/>
      <protection/>
    </xf>
    <xf numFmtId="0" fontId="25" fillId="0" borderId="0" xfId="226" applyFont="1" applyBorder="1" applyAlignment="1">
      <alignment wrapText="1"/>
      <protection/>
    </xf>
    <xf numFmtId="196" fontId="25" fillId="0" borderId="0" xfId="226" applyNumberFormat="1" applyFont="1" applyAlignment="1">
      <alignment vertical="center" wrapText="1"/>
      <protection/>
    </xf>
    <xf numFmtId="0" fontId="25" fillId="0" borderId="0" xfId="226" applyFont="1" applyBorder="1" applyAlignment="1">
      <alignment wrapText="1"/>
      <protection/>
    </xf>
    <xf numFmtId="0" fontId="25" fillId="0" borderId="0" xfId="226" applyFont="1" applyFill="1" applyAlignment="1">
      <alignment vertical="center" wrapText="1"/>
      <protection/>
    </xf>
    <xf numFmtId="0" fontId="25" fillId="0" borderId="0" xfId="226" applyFont="1" applyFill="1" applyAlignment="1">
      <alignment vertical="center" wrapText="1"/>
      <protection/>
    </xf>
    <xf numFmtId="0" fontId="23" fillId="0" borderId="13" xfId="226" applyFont="1" applyBorder="1" applyAlignment="1">
      <alignment horizontal="center" vertical="top" wrapText="1"/>
      <protection/>
    </xf>
    <xf numFmtId="0" fontId="23" fillId="0" borderId="10" xfId="226" applyFont="1" applyBorder="1" applyAlignment="1">
      <alignment horizontal="center" vertical="top" wrapText="1"/>
      <protection/>
    </xf>
    <xf numFmtId="0" fontId="22" fillId="0" borderId="10" xfId="226" applyFont="1" applyBorder="1" applyAlignment="1">
      <alignment horizontal="center"/>
      <protection/>
    </xf>
    <xf numFmtId="0" fontId="22" fillId="0" borderId="14" xfId="226" applyFont="1" applyBorder="1" applyAlignment="1">
      <alignment horizontal="center"/>
      <protection/>
    </xf>
    <xf numFmtId="210" fontId="25" fillId="0" borderId="0" xfId="226" applyNumberFormat="1" applyFont="1" applyAlignment="1">
      <alignment vertical="center" wrapText="1"/>
      <protection/>
    </xf>
    <xf numFmtId="16" fontId="25" fillId="0" borderId="0" xfId="226" applyNumberFormat="1" applyFont="1" applyAlignment="1" quotePrefix="1">
      <alignment vertical="center" wrapText="1"/>
      <protection/>
    </xf>
    <xf numFmtId="0" fontId="25" fillId="0" borderId="0" xfId="226" applyFont="1" applyFill="1" applyBorder="1" applyAlignment="1">
      <alignment vertical="center" wrapText="1"/>
      <protection/>
    </xf>
    <xf numFmtId="11" fontId="25" fillId="0" borderId="0" xfId="226" applyNumberFormat="1" applyFont="1" applyFill="1" applyBorder="1" applyAlignment="1">
      <alignment vertical="center" wrapText="1"/>
      <protection/>
    </xf>
    <xf numFmtId="0" fontId="25" fillId="0" borderId="0" xfId="226" applyFont="1" applyFill="1" applyBorder="1" applyAlignment="1">
      <alignment vertical="center"/>
      <protection/>
    </xf>
    <xf numFmtId="0" fontId="25" fillId="0" borderId="0" xfId="226" applyFont="1" applyFill="1" applyBorder="1">
      <alignment/>
      <protection/>
    </xf>
    <xf numFmtId="0" fontId="25" fillId="0" borderId="0" xfId="226" applyFont="1" applyFill="1" applyBorder="1" applyAlignment="1">
      <alignment horizontal="right" vertical="center" wrapText="1"/>
      <protection/>
    </xf>
    <xf numFmtId="0" fontId="25" fillId="0" borderId="0" xfId="226" applyFont="1" applyAlignment="1">
      <alignment horizontal="right" vertical="center" wrapText="1"/>
      <protection/>
    </xf>
    <xf numFmtId="0" fontId="25" fillId="0" borderId="0" xfId="226" applyFont="1" applyBorder="1" applyAlignment="1">
      <alignment horizontal="center" vertical="center" wrapText="1"/>
      <protection/>
    </xf>
    <xf numFmtId="0" fontId="25" fillId="0" borderId="0" xfId="226" applyFont="1" applyAlignment="1">
      <alignment horizontal="center" vertical="center" wrapText="1"/>
      <protection/>
    </xf>
    <xf numFmtId="0" fontId="25" fillId="0" borderId="0" xfId="0" applyFont="1" applyFill="1" applyBorder="1" applyAlignment="1">
      <alignment vertical="center" wrapText="1"/>
    </xf>
    <xf numFmtId="0" fontId="25" fillId="0" borderId="0" xfId="226" applyFont="1" applyFill="1" applyBorder="1" applyAlignment="1">
      <alignment vertical="center"/>
      <protection/>
    </xf>
    <xf numFmtId="0" fontId="25" fillId="0" borderId="0" xfId="0" applyFont="1" applyBorder="1" applyAlignment="1">
      <alignment horizontal="right" vertical="center" wrapText="1"/>
    </xf>
    <xf numFmtId="0" fontId="25" fillId="0" borderId="0" xfId="226" applyFont="1" applyFill="1" applyBorder="1" applyAlignment="1">
      <alignment wrapText="1"/>
      <protection/>
    </xf>
    <xf numFmtId="0" fontId="25" fillId="0" borderId="0" xfId="226" applyFont="1" applyFill="1" applyBorder="1" applyAlignment="1">
      <alignment wrapText="1"/>
      <protection/>
    </xf>
    <xf numFmtId="0" fontId="25" fillId="0" borderId="0" xfId="226" applyFont="1" applyFill="1" applyBorder="1" applyAlignment="1">
      <alignment vertical="center" wrapText="1"/>
      <protection/>
    </xf>
    <xf numFmtId="0" fontId="25" fillId="0" borderId="0" xfId="0" applyFont="1" applyFill="1" applyBorder="1" applyAlignment="1">
      <alignment horizontal="right" vertical="center" wrapText="1"/>
    </xf>
    <xf numFmtId="0" fontId="0" fillId="0" borderId="0" xfId="0" applyFont="1" applyAlignment="1">
      <alignment vertical="top"/>
    </xf>
    <xf numFmtId="17" fontId="0" fillId="0" borderId="0" xfId="0" applyNumberFormat="1" applyFont="1" applyAlignment="1">
      <alignment/>
    </xf>
    <xf numFmtId="204" fontId="18" fillId="0" borderId="0" xfId="0" applyNumberFormat="1" applyFont="1" applyAlignment="1">
      <alignment vertical="center"/>
    </xf>
    <xf numFmtId="0" fontId="18" fillId="0" borderId="0" xfId="0" applyFont="1" applyAlignment="1">
      <alignment horizontal="center"/>
    </xf>
    <xf numFmtId="0" fontId="21" fillId="0" borderId="0" xfId="0" applyFont="1" applyAlignment="1">
      <alignment horizontal="center"/>
    </xf>
    <xf numFmtId="0" fontId="0" fillId="0" borderId="0" xfId="0" applyFont="1" applyAlignment="1">
      <alignment wrapText="1"/>
    </xf>
    <xf numFmtId="0" fontId="0" fillId="0" borderId="0" xfId="226" applyFont="1">
      <alignment/>
      <protection/>
    </xf>
    <xf numFmtId="0" fontId="0" fillId="0" borderId="0" xfId="0" applyFont="1" applyFill="1" applyAlignment="1">
      <alignment vertical="top"/>
    </xf>
    <xf numFmtId="0" fontId="0" fillId="0" borderId="0" xfId="0" applyFont="1" applyAlignment="1">
      <alignment horizontal="center" vertical="center" wrapText="1"/>
    </xf>
    <xf numFmtId="0" fontId="0" fillId="0" borderId="0" xfId="226" applyFont="1" applyAlignment="1">
      <alignment horizontal="center" vertical="center" wrapText="1"/>
      <protection/>
    </xf>
    <xf numFmtId="0" fontId="0" fillId="0" borderId="15" xfId="0" applyFont="1" applyBorder="1" applyAlignment="1">
      <alignment vertical="top"/>
    </xf>
    <xf numFmtId="0" fontId="0" fillId="0" borderId="15" xfId="0" applyFont="1" applyBorder="1" applyAlignment="1">
      <alignment/>
    </xf>
    <xf numFmtId="0" fontId="0" fillId="0" borderId="15" xfId="226" applyFont="1" applyBorder="1">
      <alignment/>
      <protection/>
    </xf>
    <xf numFmtId="0" fontId="0" fillId="0" borderId="16" xfId="226" applyFont="1" applyBorder="1">
      <alignment/>
      <protection/>
    </xf>
    <xf numFmtId="0" fontId="0" fillId="0" borderId="0" xfId="0" applyFont="1" applyBorder="1" applyAlignment="1">
      <alignment vertical="top"/>
    </xf>
    <xf numFmtId="0" fontId="0" fillId="0" borderId="0" xfId="0" applyFont="1" applyFill="1" applyBorder="1" applyAlignment="1">
      <alignment vertical="top"/>
    </xf>
    <xf numFmtId="0" fontId="0" fillId="0" borderId="0" xfId="226" applyFont="1" applyBorder="1">
      <alignment/>
      <protection/>
    </xf>
    <xf numFmtId="0" fontId="0" fillId="0" borderId="0" xfId="226" applyFont="1" applyFill="1" applyBorder="1">
      <alignment/>
      <protection/>
    </xf>
    <xf numFmtId="207" fontId="25" fillId="0" borderId="0" xfId="226" applyNumberFormat="1" applyFont="1" applyAlignment="1">
      <alignment horizontal="left" vertical="center" wrapText="1"/>
      <protection/>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Fill="1" applyAlignment="1">
      <alignment vertical="top"/>
    </xf>
    <xf numFmtId="0" fontId="25" fillId="0" borderId="0" xfId="226" applyFont="1" applyFill="1" applyAlignment="1">
      <alignment vertical="center" wrapText="1"/>
      <protection/>
    </xf>
    <xf numFmtId="0" fontId="25" fillId="0" borderId="0" xfId="226" applyFont="1" applyAlignment="1">
      <alignment vertical="center" wrapText="1"/>
      <protection/>
    </xf>
    <xf numFmtId="0" fontId="0" fillId="0" borderId="0" xfId="226" applyFont="1" applyAlignment="1">
      <alignment horizontal="center" wrapText="1"/>
      <protection/>
    </xf>
    <xf numFmtId="0" fontId="0" fillId="0" borderId="0" xfId="226" applyFont="1" applyAlignment="1">
      <alignment horizontal="center"/>
      <protection/>
    </xf>
    <xf numFmtId="0" fontId="0" fillId="0" borderId="0" xfId="0" applyFont="1" applyAlignment="1">
      <alignment horizontal="center" vertical="center"/>
    </xf>
    <xf numFmtId="0" fontId="0" fillId="0" borderId="0" xfId="226" applyFont="1" applyAlignment="1">
      <alignment horizontal="center" vertical="center"/>
      <protection/>
    </xf>
    <xf numFmtId="0" fontId="0" fillId="0" borderId="15" xfId="226" applyFont="1" applyBorder="1" applyAlignment="1">
      <alignment/>
      <protection/>
    </xf>
    <xf numFmtId="0" fontId="0" fillId="0" borderId="0" xfId="226" applyFont="1" applyAlignment="1">
      <alignment/>
      <protection/>
    </xf>
    <xf numFmtId="0" fontId="0" fillId="0" borderId="12" xfId="226" applyFont="1" applyBorder="1">
      <alignment/>
      <protection/>
    </xf>
    <xf numFmtId="0" fontId="25" fillId="0" borderId="0" xfId="0" applyFont="1" applyAlignment="1">
      <alignment/>
    </xf>
    <xf numFmtId="207" fontId="25" fillId="0" borderId="0" xfId="226" applyNumberFormat="1" applyFont="1" applyAlignment="1">
      <alignment vertical="center" wrapText="1"/>
      <protection/>
    </xf>
    <xf numFmtId="210" fontId="25" fillId="0" borderId="0" xfId="226" applyNumberFormat="1" applyFont="1" applyAlignment="1">
      <alignment vertical="center" wrapText="1"/>
      <protection/>
    </xf>
    <xf numFmtId="0" fontId="0" fillId="0" borderId="0" xfId="0" applyFont="1" applyAlignment="1">
      <alignment vertical="top" wrapText="1"/>
    </xf>
    <xf numFmtId="204" fontId="0" fillId="0" borderId="0" xfId="0" applyNumberFormat="1" applyFont="1" applyAlignment="1">
      <alignment vertical="top"/>
    </xf>
    <xf numFmtId="0" fontId="0" fillId="0" borderId="0" xfId="0" applyFont="1" applyAlignment="1">
      <alignment horizontal="center"/>
    </xf>
    <xf numFmtId="0" fontId="42" fillId="0" borderId="0" xfId="219" applyNumberFormat="1" applyFont="1" applyFill="1" applyBorder="1" applyAlignment="1" applyProtection="1">
      <alignment vertical="top"/>
      <protection/>
    </xf>
    <xf numFmtId="0" fontId="0" fillId="0" borderId="0" xfId="0" applyFont="1" applyAlignment="1">
      <alignment vertical="top" wrapText="1"/>
    </xf>
    <xf numFmtId="0" fontId="0" fillId="0" borderId="0" xfId="0" applyFont="1" applyAlignment="1">
      <alignment vertical="top"/>
    </xf>
    <xf numFmtId="0" fontId="42" fillId="0" borderId="0" xfId="219" applyNumberFormat="1" applyFont="1" applyFill="1" applyBorder="1" applyAlignment="1" applyProtection="1">
      <alignment horizontal="center"/>
      <protection/>
    </xf>
    <xf numFmtId="204" fontId="0" fillId="0" borderId="0" xfId="0" applyNumberFormat="1" applyFont="1" applyAlignment="1">
      <alignment vertical="top"/>
    </xf>
    <xf numFmtId="0" fontId="0" fillId="0" borderId="0" xfId="225" applyFont="1" applyAlignment="1">
      <alignment vertical="top"/>
      <protection/>
    </xf>
    <xf numFmtId="0" fontId="0" fillId="0" borderId="0" xfId="225" applyFont="1" applyAlignment="1">
      <alignment vertical="top" wrapText="1"/>
      <protection/>
    </xf>
    <xf numFmtId="0" fontId="0" fillId="0" borderId="0" xfId="0" applyFont="1" applyFill="1" applyAlignment="1">
      <alignment vertical="top"/>
    </xf>
    <xf numFmtId="204" fontId="0" fillId="0" borderId="0" xfId="0" applyNumberFormat="1" applyFont="1" applyAlignment="1">
      <alignment horizontal="left" vertical="top"/>
    </xf>
    <xf numFmtId="0" fontId="0" fillId="0" borderId="0" xfId="0" applyFont="1" applyFill="1" applyAlignment="1">
      <alignment vertical="top" wrapText="1"/>
    </xf>
    <xf numFmtId="204" fontId="0" fillId="0" borderId="0" xfId="0" applyNumberFormat="1" applyFont="1" applyAlignment="1" quotePrefix="1">
      <alignment vertical="top"/>
    </xf>
    <xf numFmtId="0" fontId="0" fillId="0" borderId="0" xfId="225" applyFont="1" applyFill="1" applyAlignment="1">
      <alignment vertical="top"/>
      <protection/>
    </xf>
    <xf numFmtId="0" fontId="0" fillId="0" borderId="0" xfId="0" applyFont="1" applyAlignment="1">
      <alignment horizontal="left" vertical="top"/>
    </xf>
    <xf numFmtId="0" fontId="21" fillId="0" borderId="0" xfId="0" applyFont="1" applyAlignment="1">
      <alignment vertical="top"/>
    </xf>
    <xf numFmtId="0" fontId="42" fillId="0" borderId="0" xfId="219" applyNumberFormat="1" applyFont="1" applyFill="1" applyBorder="1" applyAlignment="1" applyProtection="1">
      <alignment vertical="top"/>
      <protection/>
    </xf>
    <xf numFmtId="0" fontId="0" fillId="0" borderId="0" xfId="0" applyFont="1" applyAlignment="1">
      <alignment vertical="top" wrapText="1"/>
    </xf>
    <xf numFmtId="0" fontId="0" fillId="0" borderId="0" xfId="0" applyFont="1" applyAlignment="1">
      <alignment horizontal="left" vertical="top" wrapText="1"/>
    </xf>
    <xf numFmtId="0" fontId="42" fillId="0" borderId="0" xfId="219" applyNumberFormat="1" applyFont="1" applyFill="1" applyBorder="1" applyAlignment="1" applyProtection="1">
      <alignment horizontal="left" vertical="top"/>
      <protection/>
    </xf>
    <xf numFmtId="0" fontId="0" fillId="0" borderId="0" xfId="0" applyFont="1" applyAlignment="1">
      <alignment vertical="top"/>
    </xf>
    <xf numFmtId="0" fontId="0" fillId="0" borderId="0" xfId="0" applyFont="1" applyFill="1" applyAlignment="1">
      <alignment vertical="top"/>
    </xf>
    <xf numFmtId="0" fontId="42" fillId="0" borderId="0" xfId="219" applyNumberFormat="1" applyFont="1" applyFill="1" applyBorder="1" applyAlignment="1" applyProtection="1">
      <alignment horizontal="center"/>
      <protection/>
    </xf>
    <xf numFmtId="204" fontId="0" fillId="0" borderId="0" xfId="0" applyNumberFormat="1" applyFont="1" applyAlignment="1">
      <alignment vertical="top"/>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0" fontId="42" fillId="0" borderId="0" xfId="219" applyNumberFormat="1" applyFont="1" applyFill="1" applyBorder="1" applyAlignment="1" applyProtection="1">
      <alignment/>
      <protection/>
    </xf>
    <xf numFmtId="0" fontId="42" fillId="0" borderId="0" xfId="219" applyNumberFormat="1" applyFont="1" applyFill="1" applyBorder="1" applyAlignment="1" applyProtection="1">
      <alignment horizontal="left" vertical="top" wrapText="1"/>
      <protection/>
    </xf>
    <xf numFmtId="0" fontId="42" fillId="0" borderId="0" xfId="219" applyFont="1" applyAlignment="1">
      <alignment horizontal="center" wrapText="1"/>
    </xf>
    <xf numFmtId="0" fontId="0" fillId="0" borderId="0" xfId="0" applyFont="1" applyFill="1" applyAlignment="1">
      <alignment/>
    </xf>
    <xf numFmtId="0" fontId="42" fillId="0" borderId="0" xfId="219" applyFont="1" applyAlignment="1">
      <alignment horizontal="center" vertical="top" wrapText="1"/>
    </xf>
    <xf numFmtId="17" fontId="0" fillId="0" borderId="0" xfId="0" applyNumberFormat="1" applyFont="1" applyAlignment="1">
      <alignment vertical="top"/>
    </xf>
    <xf numFmtId="0" fontId="0" fillId="0" borderId="0" xfId="0" applyNumberFormat="1" applyFont="1" applyAlignment="1">
      <alignment wrapText="1"/>
    </xf>
    <xf numFmtId="0" fontId="0" fillId="0" borderId="0" xfId="0" applyFont="1" applyAlignment="1">
      <alignment horizontal="center"/>
    </xf>
    <xf numFmtId="0" fontId="18" fillId="0" borderId="0" xfId="0" applyFont="1" applyAlignment="1">
      <alignment vertical="center"/>
    </xf>
    <xf numFmtId="0" fontId="18" fillId="0" borderId="0" xfId="226" applyFont="1" applyAlignment="1">
      <alignment vertical="center" wrapText="1"/>
      <protection/>
    </xf>
    <xf numFmtId="0" fontId="18" fillId="0" borderId="0" xfId="226" applyFont="1" applyAlignment="1">
      <alignment vertical="center" wrapText="1"/>
      <protection/>
    </xf>
    <xf numFmtId="0" fontId="0" fillId="0" borderId="0" xfId="226" applyFont="1" applyAlignment="1">
      <alignment vertical="center"/>
      <protection/>
    </xf>
    <xf numFmtId="0" fontId="0" fillId="0" borderId="0" xfId="226" applyFont="1" applyFill="1" applyAlignment="1">
      <alignment vertical="center" wrapText="1"/>
      <protection/>
    </xf>
    <xf numFmtId="0" fontId="0" fillId="0" borderId="0" xfId="226" applyFont="1" applyAlignment="1">
      <alignment vertical="center" wrapText="1"/>
      <protection/>
    </xf>
    <xf numFmtId="0" fontId="0" fillId="0" borderId="0" xfId="226" applyFont="1" applyAlignment="1">
      <alignment vertical="center" wrapText="1"/>
      <protection/>
    </xf>
    <xf numFmtId="0" fontId="21" fillId="0" borderId="0" xfId="0" applyFont="1" applyAlignment="1">
      <alignment vertical="center" wrapText="1"/>
    </xf>
    <xf numFmtId="0" fontId="0" fillId="0" borderId="0" xfId="0" applyFont="1" applyAlignment="1">
      <alignment vertical="center" wrapText="1"/>
    </xf>
    <xf numFmtId="0" fontId="0" fillId="0" borderId="0" xfId="226" applyFont="1" applyFill="1" applyAlignment="1">
      <alignment vertical="center" wrapText="1"/>
      <protection/>
    </xf>
    <xf numFmtId="0" fontId="0"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204" fontId="0" fillId="0" borderId="0" xfId="0" applyNumberFormat="1" applyFont="1" applyAlignment="1">
      <alignment vertical="center"/>
    </xf>
    <xf numFmtId="0" fontId="19" fillId="0" borderId="0" xfId="219" applyNumberFormat="1" applyFill="1" applyBorder="1" applyAlignment="1" applyProtection="1">
      <alignment/>
      <protection/>
    </xf>
    <xf numFmtId="0" fontId="22" fillId="0" borderId="11" xfId="226" applyFont="1" applyBorder="1" applyAlignment="1">
      <alignment horizontal="center"/>
      <protection/>
    </xf>
    <xf numFmtId="0" fontId="22" fillId="0" borderId="10" xfId="226" applyFont="1" applyBorder="1" applyAlignment="1">
      <alignment horizontal="center"/>
      <protection/>
    </xf>
    <xf numFmtId="0" fontId="23" fillId="0" borderId="10" xfId="226" applyFont="1" applyBorder="1" applyAlignment="1">
      <alignment horizontal="center" vertical="top" wrapText="1"/>
      <protection/>
    </xf>
    <xf numFmtId="0" fontId="23" fillId="0" borderId="13" xfId="226" applyFont="1" applyBorder="1" applyAlignment="1">
      <alignment horizontal="center"/>
      <protection/>
    </xf>
    <xf numFmtId="0" fontId="23" fillId="0" borderId="10" xfId="226" applyFont="1" applyBorder="1" applyAlignment="1">
      <alignment horizontal="center" vertical="center"/>
      <protection/>
    </xf>
    <xf numFmtId="0" fontId="23" fillId="0" borderId="10" xfId="226" applyFont="1" applyBorder="1" applyAlignment="1">
      <alignment/>
      <protection/>
    </xf>
    <xf numFmtId="0" fontId="23" fillId="0" borderId="10" xfId="226" applyFont="1" applyBorder="1" applyAlignment="1">
      <alignment horizontal="center"/>
      <protection/>
    </xf>
    <xf numFmtId="0" fontId="23" fillId="0" borderId="11" xfId="226" applyFont="1" applyBorder="1" applyAlignment="1">
      <alignment horizontal="center"/>
      <protection/>
    </xf>
    <xf numFmtId="0" fontId="23" fillId="0" borderId="13" xfId="226" applyFont="1" applyBorder="1" applyAlignment="1">
      <alignment horizontal="center" vertical="top" wrapText="1"/>
      <protection/>
    </xf>
    <xf numFmtId="0" fontId="23" fillId="0" borderId="10" xfId="226" applyFont="1" applyBorder="1" applyAlignment="1">
      <alignment wrapText="1"/>
      <protection/>
    </xf>
    <xf numFmtId="0" fontId="23" fillId="0" borderId="12" xfId="226" applyFont="1" applyBorder="1" applyAlignment="1">
      <alignment wrapText="1"/>
      <protection/>
    </xf>
    <xf numFmtId="0" fontId="23" fillId="0" borderId="11" xfId="226" applyFont="1" applyBorder="1" applyAlignment="1">
      <alignment horizontal="center" vertical="center" wrapText="1"/>
      <protection/>
    </xf>
    <xf numFmtId="0" fontId="23" fillId="0" borderId="11" xfId="226" applyFont="1" applyBorder="1" applyAlignment="1">
      <alignment horizontal="center" vertical="top" wrapText="1"/>
      <protection/>
    </xf>
    <xf numFmtId="0" fontId="23" fillId="0" borderId="17" xfId="226" applyFont="1" applyBorder="1" applyAlignment="1">
      <alignment horizontal="center" vertical="top"/>
      <protection/>
    </xf>
    <xf numFmtId="0" fontId="23" fillId="0" borderId="18" xfId="226" applyFont="1" applyBorder="1" applyAlignment="1">
      <alignment horizontal="center" vertical="top" wrapText="1"/>
      <protection/>
    </xf>
  </cellXfs>
  <cellStyles count="258">
    <cellStyle name="Normal" xfId="0"/>
    <cellStyle name="_-45deg coarse z=1.275m_1" xfId="15"/>
    <cellStyle name="_-45deg coarse z=1.275m_1_FrankeDescriptionSheets_x" xfId="16"/>
    <cellStyle name="_-45deg coarse z=1.275m_2" xfId="17"/>
    <cellStyle name="_-45deg coarse z=1.275m_2_FrankeDescriptionSheets_x" xfId="18"/>
    <cellStyle name="_-45deg coarse z=2.55m_1" xfId="19"/>
    <cellStyle name="_-45deg coarse z=2.55m_1_FrankeDescriptionSheets_x" xfId="20"/>
    <cellStyle name="_-45deg coarse z=2.55m_2" xfId="21"/>
    <cellStyle name="_-45deg coarse z=2.55m_2_FrankeDescriptionSheets_x" xfId="22"/>
    <cellStyle name="_-45deg coarse z=5.1m_1" xfId="23"/>
    <cellStyle name="_-45deg coarse z=5.1m_1_FrankeDescriptionSheets_x" xfId="24"/>
    <cellStyle name="_-45deg coarse z=5.1m_2" xfId="25"/>
    <cellStyle name="_-45deg coarse z=5.1m_2_FrankeDescriptionSheets_x" xfId="26"/>
    <cellStyle name="_-45deg fine z=1.275m_1" xfId="27"/>
    <cellStyle name="_-45deg fine z=1.275m_1_FrankeDescriptionSheets_x" xfId="28"/>
    <cellStyle name="_-45deg fine z=1.275m_2" xfId="29"/>
    <cellStyle name="_-45deg fine z=1.275m_2_FrankeDescriptionSheets_x" xfId="30"/>
    <cellStyle name="_-45deg fine z=1.575m_1" xfId="31"/>
    <cellStyle name="_-45deg fine z=1.575m_1_FrankeDescriptionSheets_x" xfId="32"/>
    <cellStyle name="_-45deg fine z=1.575m_2" xfId="33"/>
    <cellStyle name="_-45deg fine z=1.575m_2_FrankeDescriptionSheets_x" xfId="34"/>
    <cellStyle name="_-45deg fine z=2.55m_1" xfId="35"/>
    <cellStyle name="_-45deg fine z=2.55m_1_FrankeDescriptionSheets_x" xfId="36"/>
    <cellStyle name="_-45deg fine z=2.55m_2" xfId="37"/>
    <cellStyle name="_-45deg fine z=2.55m_2_FrankeDescriptionSheets_x" xfId="38"/>
    <cellStyle name="_-45deg profile_1" xfId="39"/>
    <cellStyle name="_-45deg profile_2" xfId="40"/>
    <cellStyle name="_-45deg profile_2_FrankeDescriptionSheets_x" xfId="41"/>
    <cellStyle name="_M2UE_Baklanov_x" xfId="42"/>
    <cellStyle name="_M2UE_Baklanov_x_Dispersion_Adrea" xfId="43"/>
    <cellStyle name="_M2UE_Baklanov_x_Dispersion_Adrea_FrankeDescriptionSheets_x" xfId="44"/>
    <cellStyle name="_M2UE_Baklanov_x_FrankeDescriptionSheets_x" xfId="45"/>
    <cellStyle name="_M2UE_Baklanov_x_UVWtke_45degree_29sept_send" xfId="46"/>
    <cellStyle name="_M2UE_Baklanov_x_UVWtke_45degree_29sept_send_FrankeDescriptionSheets_x" xfId="47"/>
    <cellStyle name="_M2UE_Baklanov_y" xfId="48"/>
    <cellStyle name="_M2UE_Baklanov_y_Dispersion_45degree_VADIS_Costa_18November" xfId="49"/>
    <cellStyle name="_M2UE_Baklanov_y_Dispersion_45degree_VADIS_Costa_18November_FrankeDescriptionSheets_x" xfId="50"/>
    <cellStyle name="_M2UE_Baklanov_y_Dispersion_Adrea" xfId="51"/>
    <cellStyle name="_M2UE_Baklanov_y_Dispersion_Adrea_FrankeDescriptionSheets_x" xfId="52"/>
    <cellStyle name="_M2UE_Baklanov_y_Escape-FMI" xfId="53"/>
    <cellStyle name="_M2UE_Baklanov_y_FrankeDescriptionSheets_x" xfId="54"/>
    <cellStyle name="_M2UE_Baklanov_z" xfId="55"/>
    <cellStyle name="_M2UE_Baklanov_z_Dispersion_Adrea" xfId="56"/>
    <cellStyle name="_M2UE_Baklanov_z_Dispersion_Adrea_FrankeDescriptionSheets_x" xfId="57"/>
    <cellStyle name="_M2UE_Baklanov_z_FrankeDescriptionSheets_x" xfId="58"/>
    <cellStyle name="_M2UE_Baklanov_z_UVWtke_45degree_29sept_send" xfId="59"/>
    <cellStyle name="_M2UE_Baklanov_z_UVWtke_45degree_29sept_send_FrankeDescriptionSheets_x" xfId="60"/>
    <cellStyle name="_MISKAM_Ketzel_x" xfId="61"/>
    <cellStyle name="_MISKAM_Ketzel_x_Dispersion_Adrea" xfId="62"/>
    <cellStyle name="_MISKAM_Ketzel_x_Dispersion_Adrea_FrankeDescriptionSheets_x" xfId="63"/>
    <cellStyle name="_MISKAM_Ketzel_x_FrankeDescriptionSheets_x" xfId="64"/>
    <cellStyle name="_MISKAM_Ketzel_x_UVWtke_45degree_29sept_send" xfId="65"/>
    <cellStyle name="_MISKAM_Ketzel_x_UVWtke_45degree_29sept_send_FrankeDescriptionSheets_x" xfId="66"/>
    <cellStyle name="_NewSource" xfId="67"/>
    <cellStyle name="_NewSource_FrankeDescriptionSheets_x" xfId="68"/>
    <cellStyle name="_TSU_Baklanov_x" xfId="69"/>
    <cellStyle name="_TSU_Baklanov_x_Dispersion_45degree_VADIS_Costa_18November" xfId="70"/>
    <cellStyle name="_TSU_Baklanov_x_Dispersion_45degree_VADIS_Costa_18November_FrankeDescriptionSheets_x" xfId="71"/>
    <cellStyle name="_TSU_Baklanov_x_Dispersion_Adrea" xfId="72"/>
    <cellStyle name="_TSU_Baklanov_x_Dispersion_Adrea_FrankeDescriptionSheets_x" xfId="73"/>
    <cellStyle name="_TSU_Baklanov_x_Escape-FMI" xfId="74"/>
    <cellStyle name="_TSU_Baklanov_x_FrankeDescriptionSheets_x" xfId="75"/>
    <cellStyle name="_TSU_Baklanov_x_UVWtke_0degree_11june" xfId="76"/>
    <cellStyle name="_TSU_Baklanov_x_UVWtke_0degree_11june_FrankeDescriptionSheets_x" xfId="77"/>
    <cellStyle name="_TSU_Baklanov_x_UVWtke_45degree_29sept_send" xfId="78"/>
    <cellStyle name="_TSU_Baklanov_x_UVWtke_45degree_29sept_send_FrankeDescriptionSheets_x" xfId="79"/>
    <cellStyle name="_TSU_Baklanov_z" xfId="80"/>
    <cellStyle name="_TSU_Baklanov_z_Dispersion_45degree_VADIS_Costa_18November" xfId="81"/>
    <cellStyle name="_TSU_Baklanov_z_Dispersion_45degree_VADIS_Costa_18November_FrankeDescriptionSheets_x" xfId="82"/>
    <cellStyle name="_TSU_Baklanov_z_Dispersion_Adrea" xfId="83"/>
    <cellStyle name="_TSU_Baklanov_z_Dispersion_Adrea_FrankeDescriptionSheets_x" xfId="84"/>
    <cellStyle name="_TSU_Baklanov_z_Escape-FMI" xfId="85"/>
    <cellStyle name="_TSU_Baklanov_z_FrankeDescriptionSheets_x" xfId="86"/>
    <cellStyle name="_TSU_Baklanov_z_UVWtke_0degree_11june" xfId="87"/>
    <cellStyle name="_TSU_Baklanov_z_UVWtke_0degree_11june_FrankeDescriptionSheets_x" xfId="88"/>
    <cellStyle name="_TSU_Baklanov_z_UVWtke_45degree_29sept_send" xfId="89"/>
    <cellStyle name="_TSU_Baklanov_z_UVWtke_45degree_29sept_send_FrankeDescriptionSheets_x" xfId="90"/>
    <cellStyle name="_VADIS_CLUST_1mKG_y" xfId="91"/>
    <cellStyle name="_VADIS_CLUST_1mKG_y_FrankeDescriptionSheets_x" xfId="92"/>
    <cellStyle name="_VADIS_CLUST_2mKG_y_1" xfId="93"/>
    <cellStyle name="_VADIS_CLUST_2mKG_y_1_Dispersion_Adrea" xfId="94"/>
    <cellStyle name="_VADIS_CLUST_2mKG_y_1_Dispersion_Adrea_FrankeDescriptionSheets_x" xfId="95"/>
    <cellStyle name="_VADIS_CLUST_2mKG_y_1_FrankeDescriptionSheets_x" xfId="96"/>
    <cellStyle name="_VADIS_CLUSTER_1m_y" xfId="97"/>
    <cellStyle name="_VADIS_CLUSTER_2m_y" xfId="98"/>
    <cellStyle name="_VADIS_CLUSTER_2m_y_FrankeDescriptionSheets_x" xfId="99"/>
    <cellStyle name="_VADIS_Coarse_Costa_y" xfId="100"/>
    <cellStyle name="_VADIS_Coarse_Costa_y_FrankeDescriptionSheets_x" xfId="101"/>
    <cellStyle name="_VADIS_Coarse_Costa_z" xfId="102"/>
    <cellStyle name="_VADIS_Coarse_Costa_z_FrankeDescriptionSheets_x" xfId="103"/>
    <cellStyle name="_VADIS_Fine_Costa_y" xfId="104"/>
    <cellStyle name="_VADIS_Fine_Costa_y_FrankeDescriptionSheets_x" xfId="105"/>
    <cellStyle name="_VADIS_NF_SC07_y" xfId="106"/>
    <cellStyle name="_VADIS_NF_SC07_y_FrankeDescriptionSheets_x" xfId="107"/>
    <cellStyle name="_VADIS_NF_SC1_y" xfId="108"/>
    <cellStyle name="_VADIS_NF_SC1_y_FrankeDescriptionSheets_x" xfId="109"/>
    <cellStyle name="_VADIS_NF_SC15_y" xfId="110"/>
    <cellStyle name="_VADIS_NF_SC15_y_FrankeDescriptionSheets_x" xfId="111"/>
    <cellStyle name="_VADIS_SC04_y" xfId="112"/>
    <cellStyle name="_VADIS_SC04_y_FrankeDescriptionSheets_x" xfId="113"/>
    <cellStyle name="_VADIS_SC07_y" xfId="114"/>
    <cellStyle name="_VADIS_SC07_y_FrankeDescriptionSheets_x" xfId="115"/>
    <cellStyle name="_VADIS_SC08_y" xfId="116"/>
    <cellStyle name="_VADIS_SC08_y_FrankeDescriptionSheets_x" xfId="117"/>
    <cellStyle name="20% - Accent1" xfId="118"/>
    <cellStyle name="20% - Accent2" xfId="119"/>
    <cellStyle name="20% - Accent3" xfId="120"/>
    <cellStyle name="20% - Accent4" xfId="121"/>
    <cellStyle name="20% - Accent5" xfId="122"/>
    <cellStyle name="20% - Accent6" xfId="123"/>
    <cellStyle name="20% - Akzent1" xfId="124"/>
    <cellStyle name="20% - Akzent2" xfId="125"/>
    <cellStyle name="20% - Akzent3" xfId="126"/>
    <cellStyle name="20% - Akzent4" xfId="127"/>
    <cellStyle name="20% - Akzent5" xfId="128"/>
    <cellStyle name="20% - Akzent6" xfId="129"/>
    <cellStyle name="20% - Cor1" xfId="130"/>
    <cellStyle name="20% - Cor2" xfId="131"/>
    <cellStyle name="20% - Cor3" xfId="132"/>
    <cellStyle name="20% - Cor4" xfId="133"/>
    <cellStyle name="20% - Cor5" xfId="134"/>
    <cellStyle name="20% - Cor6" xfId="135"/>
    <cellStyle name="40% - Accent1" xfId="136"/>
    <cellStyle name="40% - Accent2" xfId="137"/>
    <cellStyle name="40% - Accent3" xfId="138"/>
    <cellStyle name="40% - Accent4" xfId="139"/>
    <cellStyle name="40% - Accent5" xfId="140"/>
    <cellStyle name="40% - Accent6" xfId="141"/>
    <cellStyle name="40% - Akzent1" xfId="142"/>
    <cellStyle name="40% - Akzent2" xfId="143"/>
    <cellStyle name="40% - Akzent3" xfId="144"/>
    <cellStyle name="40% - Akzent4" xfId="145"/>
    <cellStyle name="40% - Akzent5" xfId="146"/>
    <cellStyle name="40% - Akzent6" xfId="147"/>
    <cellStyle name="40% - Cor1" xfId="148"/>
    <cellStyle name="40% - Cor2" xfId="149"/>
    <cellStyle name="40% - Cor3" xfId="150"/>
    <cellStyle name="40% - Cor4" xfId="151"/>
    <cellStyle name="40% - Cor5" xfId="152"/>
    <cellStyle name="40% - Cor6" xfId="153"/>
    <cellStyle name="60% - Accent1" xfId="154"/>
    <cellStyle name="60% - Accent2" xfId="155"/>
    <cellStyle name="60% - Accent3" xfId="156"/>
    <cellStyle name="60% - Accent4" xfId="157"/>
    <cellStyle name="60% - Accent5" xfId="158"/>
    <cellStyle name="60% - Accent6" xfId="159"/>
    <cellStyle name="60% - Akzent1" xfId="160"/>
    <cellStyle name="60% - Akzent2" xfId="161"/>
    <cellStyle name="60% - Akzent3" xfId="162"/>
    <cellStyle name="60% - Akzent4" xfId="163"/>
    <cellStyle name="60% - Akzent5" xfId="164"/>
    <cellStyle name="60% - Akzent6" xfId="165"/>
    <cellStyle name="60% - Cor1" xfId="166"/>
    <cellStyle name="60% - Cor2" xfId="167"/>
    <cellStyle name="60% - Cor3" xfId="168"/>
    <cellStyle name="60% - Cor4" xfId="169"/>
    <cellStyle name="60% - Cor5" xfId="170"/>
    <cellStyle name="60% - Cor6" xfId="171"/>
    <cellStyle name="Accent1" xfId="172"/>
    <cellStyle name="Accent2" xfId="173"/>
    <cellStyle name="Accent3" xfId="174"/>
    <cellStyle name="Accent4" xfId="175"/>
    <cellStyle name="Accent5" xfId="176"/>
    <cellStyle name="Accent6" xfId="177"/>
    <cellStyle name="Akzent1" xfId="178"/>
    <cellStyle name="Akzent2" xfId="179"/>
    <cellStyle name="Akzent3" xfId="180"/>
    <cellStyle name="Akzent4" xfId="181"/>
    <cellStyle name="Akzent5" xfId="182"/>
    <cellStyle name="Akzent6" xfId="183"/>
    <cellStyle name="Ausgabe" xfId="184"/>
    <cellStyle name="Bad" xfId="185"/>
    <cellStyle name="Berechnung" xfId="186"/>
    <cellStyle name="Cabeçalho 1" xfId="187"/>
    <cellStyle name="Cabeçalho 2" xfId="188"/>
    <cellStyle name="Cabeçalho 3" xfId="189"/>
    <cellStyle name="Cabeçalho 4" xfId="190"/>
    <cellStyle name="Calculation" xfId="191"/>
    <cellStyle name="Cálculo" xfId="192"/>
    <cellStyle name="Célula Ligada" xfId="193"/>
    <cellStyle name="Check Cell" xfId="194"/>
    <cellStyle name="Comma" xfId="195"/>
    <cellStyle name="Comma [0]" xfId="196"/>
    <cellStyle name="Cor1" xfId="197"/>
    <cellStyle name="Cor2" xfId="198"/>
    <cellStyle name="Cor3" xfId="199"/>
    <cellStyle name="Cor4" xfId="200"/>
    <cellStyle name="Cor5" xfId="201"/>
    <cellStyle name="Cor6" xfId="202"/>
    <cellStyle name="Correcto" xfId="203"/>
    <cellStyle name="Currency" xfId="204"/>
    <cellStyle name="Currency [0]" xfId="205"/>
    <cellStyle name="Eingabe" xfId="206"/>
    <cellStyle name="Entrada" xfId="207"/>
    <cellStyle name="Ergebnis" xfId="208"/>
    <cellStyle name="Erklärender Text" xfId="209"/>
    <cellStyle name="Estilo 1" xfId="210"/>
    <cellStyle name="Explanatory Text" xfId="211"/>
    <cellStyle name="Followed Hyperlink" xfId="212"/>
    <cellStyle name="Good" xfId="213"/>
    <cellStyle name="Gut" xfId="214"/>
    <cellStyle name="Heading 1" xfId="215"/>
    <cellStyle name="Heading 2" xfId="216"/>
    <cellStyle name="Heading 3" xfId="217"/>
    <cellStyle name="Heading 4" xfId="218"/>
    <cellStyle name="Hyperlink" xfId="219"/>
    <cellStyle name="Incorrecto" xfId="220"/>
    <cellStyle name="Input" xfId="221"/>
    <cellStyle name="Linked Cell" xfId="222"/>
    <cellStyle name="Neutral" xfId="223"/>
    <cellStyle name="Neutro" xfId="224"/>
    <cellStyle name="Normal_Description_ver0_010_nonShared" xfId="225"/>
    <cellStyle name="Normal_Questionnaire_v000" xfId="226"/>
    <cellStyle name="Nota" xfId="227"/>
    <cellStyle name="Note" xfId="228"/>
    <cellStyle name="Notiz" xfId="229"/>
    <cellStyle name="Output" xfId="230"/>
    <cellStyle name="Percent" xfId="231"/>
    <cellStyle name="Saída" xfId="232"/>
    <cellStyle name="Schlecht" xfId="233"/>
    <cellStyle name="Style 1" xfId="234"/>
    <cellStyle name="Texto de Aviso" xfId="235"/>
    <cellStyle name="Texto Explicativo" xfId="236"/>
    <cellStyle name="Title" xfId="237"/>
    <cellStyle name="Título" xfId="238"/>
    <cellStyle name="Total" xfId="239"/>
    <cellStyle name="Verificar Célula" xfId="240"/>
    <cellStyle name="Verknüpfte Zelle" xfId="241"/>
    <cellStyle name="Warnender Text" xfId="242"/>
    <cellStyle name="Warning Text" xfId="243"/>
    <cellStyle name="Überschrift" xfId="244"/>
    <cellStyle name="Überschrift 1" xfId="245"/>
    <cellStyle name="Überschrift 2" xfId="246"/>
    <cellStyle name="Überschrift 3" xfId="247"/>
    <cellStyle name="Überschrift 4" xfId="248"/>
    <cellStyle name="Zelle überprüfen" xfId="249"/>
    <cellStyle name="Κανονικό 10" xfId="250"/>
    <cellStyle name="Κανονικό 11" xfId="251"/>
    <cellStyle name="Κανονικό 12" xfId="252"/>
    <cellStyle name="Κανονικό 13" xfId="253"/>
    <cellStyle name="Κανονικό 14" xfId="254"/>
    <cellStyle name="Κανονικό 15" xfId="255"/>
    <cellStyle name="Κανονικό 16" xfId="256"/>
    <cellStyle name="Κανονικό 17" xfId="257"/>
    <cellStyle name="Κανονικό 18" xfId="258"/>
    <cellStyle name="Κανονικό 19" xfId="259"/>
    <cellStyle name="Κανονικό 2" xfId="260"/>
    <cellStyle name="Κανονικό 20" xfId="261"/>
    <cellStyle name="Κανονικό 21" xfId="262"/>
    <cellStyle name="Κανονικό 3" xfId="263"/>
    <cellStyle name="Κανονικό 4" xfId="264"/>
    <cellStyle name="Κανονικό 5" xfId="265"/>
    <cellStyle name="Κανονικό 6" xfId="266"/>
    <cellStyle name="Κανονικό 7" xfId="267"/>
    <cellStyle name="Κανονικό 8" xfId="268"/>
    <cellStyle name="Κανονικό 9" xfId="269"/>
    <cellStyle name="Ουδέτερο" xfId="270"/>
    <cellStyle name="Στυλ 1"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142875</xdr:rowOff>
    </xdr:from>
    <xdr:to>
      <xdr:col>10</xdr:col>
      <xdr:colOff>371475</xdr:colOff>
      <xdr:row>29</xdr:row>
      <xdr:rowOff>76200</xdr:rowOff>
    </xdr:to>
    <xdr:sp>
      <xdr:nvSpPr>
        <xdr:cNvPr id="1" name="AutoShape 2"/>
        <xdr:cNvSpPr>
          <a:spLocks/>
        </xdr:cNvSpPr>
      </xdr:nvSpPr>
      <xdr:spPr>
        <a:xfrm>
          <a:off x="285750" y="142875"/>
          <a:ext cx="6181725" cy="4829175"/>
        </a:xfrm>
        <a:prstGeom prst="roundRect">
          <a:avLst/>
        </a:prstGeom>
        <a:solidFill>
          <a:srgbClr val="00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Explanation of the workbook  
Contents of this workbook
</a:t>
          </a:r>
          <a:r>
            <a:rPr lang="en-US" cap="none" sz="1000" b="0" i="0" u="none" baseline="0">
              <a:solidFill>
                <a:srgbClr val="000000"/>
              </a:solidFill>
              <a:latin typeface="Arial"/>
              <a:ea typeface="Arial"/>
              <a:cs typeface="Arial"/>
            </a:rPr>
            <a:t>This Excel file contains </a:t>
          </a:r>
          <a:r>
            <a:rPr lang="en-US" cap="none" sz="1000" b="1" i="0" u="none" baseline="0">
              <a:solidFill>
                <a:srgbClr val="000000"/>
              </a:solidFill>
              <a:latin typeface="Arial"/>
              <a:ea typeface="Arial"/>
              <a:cs typeface="Arial"/>
            </a:rPr>
            <a:t>sheets with short descriptions of model runs</a:t>
          </a:r>
          <a:r>
            <a:rPr lang="en-US" cap="none" sz="1000" b="0" i="0" u="none" baseline="0">
              <a:solidFill>
                <a:srgbClr val="000000"/>
              </a:solidFill>
              <a:latin typeface="Arial"/>
              <a:ea typeface="Arial"/>
              <a:cs typeface="Arial"/>
            </a:rPr>
            <a:t> ('Group_and_Model') as well as </a:t>
          </a:r>
          <a:r>
            <a:rPr lang="en-US" cap="none" sz="1000" b="1" i="0" u="none" baseline="0">
              <a:solidFill>
                <a:srgbClr val="000000"/>
              </a:solidFill>
              <a:latin typeface="Arial"/>
              <a:ea typeface="Arial"/>
              <a:cs typeface="Arial"/>
            </a:rPr>
            <a:t>sheets with more detailed information </a:t>
          </a:r>
          <a:r>
            <a:rPr lang="en-US" cap="none" sz="1000" b="0" i="0" u="none" baseline="0">
              <a:solidFill>
                <a:srgbClr val="000000"/>
              </a:solidFill>
              <a:latin typeface="Arial"/>
              <a:ea typeface="Arial"/>
              <a:cs typeface="Arial"/>
            </a:rPr>
            <a:t>('Info_...'), derived from questionnaries on Geometry, Boundary conditions, Physical parameters and Numerical Parameters. 
The sheets are (besides this explanation):
</a:t>
          </a:r>
          <a:r>
            <a:rPr lang="en-US" cap="none" sz="1000" b="0" i="1" u="none" baseline="0">
              <a:solidFill>
                <a:srgbClr val="000000"/>
              </a:solidFill>
              <a:latin typeface="Arial"/>
              <a:ea typeface="Arial"/>
              <a:cs typeface="Arial"/>
            </a:rPr>
            <a:t>Short descriptions: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Flow0_Group_and_model
Flow45_Group_and_model
Dispersion_CFD_Group_and_model
Dispersion_non_Group_and_model   </a:t>
          </a:r>
          <a:r>
            <a:rPr lang="en-US" cap="none" sz="1000" b="0" i="0" u="none" baseline="0">
              <a:solidFill>
                <a:srgbClr val="000000"/>
              </a:solidFill>
              <a:latin typeface="Arial"/>
              <a:ea typeface="Arial"/>
              <a:cs typeface="Arial"/>
            </a:rPr>
            <a:t>(concerns non-CFD models)
</a:t>
          </a:r>
          <a:r>
            <a:rPr lang="en-US" cap="none" sz="1000" b="0" i="1" u="none" baseline="0">
              <a:solidFill>
                <a:srgbClr val="000000"/>
              </a:solidFill>
              <a:latin typeface="Arial"/>
              <a:ea typeface="Arial"/>
              <a:cs typeface="Arial"/>
            </a:rPr>
            <a:t>Details: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Info_Flow0
Info_Flow45
Info_Disp
Info_Disp_nonCFD
Versions of the workbook
</a:t>
          </a:r>
          <a:r>
            <a:rPr lang="en-US" cap="none" sz="1000" b="0" i="0" u="none" baseline="0">
              <a:solidFill>
                <a:srgbClr val="000000"/>
              </a:solidFill>
              <a:latin typeface="Arial"/>
              <a:ea typeface="Arial"/>
              <a:cs typeface="Arial"/>
            </a:rPr>
            <a:t>The first public version of the present workbook was released in November 2008 under the name </a:t>
          </a:r>
          <a:r>
            <a:rPr lang="en-US" cap="none" sz="1000" b="1" i="0" u="none" baseline="0">
              <a:solidFill>
                <a:srgbClr val="000000"/>
              </a:solidFill>
              <a:latin typeface="Arial"/>
              <a:ea typeface="Arial"/>
              <a:cs typeface="Arial"/>
            </a:rPr>
            <a:t>Description_ver1_001.xls</a:t>
          </a:r>
          <a:r>
            <a:rPr lang="en-US" cap="none" sz="1000" b="0" i="0" u="none" baseline="0">
              <a:solidFill>
                <a:srgbClr val="000000"/>
              </a:solidFill>
              <a:latin typeface="Arial"/>
              <a:ea typeface="Arial"/>
              <a:cs typeface="Arial"/>
            </a:rPr>
            <a:t>.
Leading to the public version there was a series of versions, released internally in the COST 732 group.
</a:t>
          </a:r>
        </a:p>
      </xdr:txBody>
    </xdr:sp>
    <xdr:clientData/>
  </xdr:twoCellAnchor>
  <xdr:oneCellAnchor>
    <xdr:from>
      <xdr:col>10</xdr:col>
      <xdr:colOff>561975</xdr:colOff>
      <xdr:row>1</xdr:row>
      <xdr:rowOff>200025</xdr:rowOff>
    </xdr:from>
    <xdr:ext cx="3867150" cy="1371600"/>
    <xdr:sp>
      <xdr:nvSpPr>
        <xdr:cNvPr id="2" name="Text 2"/>
        <xdr:cNvSpPr txBox="1">
          <a:spLocks noChangeArrowheads="1"/>
        </xdr:cNvSpPr>
      </xdr:nvSpPr>
      <xdr:spPr>
        <a:xfrm>
          <a:off x="6657975" y="361950"/>
          <a:ext cx="3867150" cy="1371600"/>
        </a:xfrm>
        <a:prstGeom prst="roundRect">
          <a:avLst/>
        </a:prstGeom>
        <a:solidFill>
          <a:srgbClr val="00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More information:</a:t>
          </a:r>
          <a:r>
            <a:rPr lang="en-US" cap="none" sz="1000" b="0" i="0" u="none" baseline="0">
              <a:latin typeface="Arial"/>
              <a:ea typeface="Arial"/>
              <a:cs typeface="Arial"/>
            </a:rPr>
            <a:t>
http://www.dmu.dk/International/Air/Models/Background/MUST
</a:t>
          </a:r>
          <a:r>
            <a:rPr lang="en-US" cap="none" sz="1000" b="1" i="0" u="none" baseline="0">
              <a:latin typeface="Arial"/>
              <a:ea typeface="Arial"/>
              <a:cs typeface="Arial"/>
            </a:rPr>
            <a:t>Contact:</a:t>
          </a:r>
          <a:r>
            <a:rPr lang="en-US" cap="none" sz="1000" b="0" i="0" u="none" baseline="0">
              <a:latin typeface="Arial"/>
              <a:ea typeface="Arial"/>
              <a:cs typeface="Arial"/>
            </a:rPr>
            <a:t>
Helge R. Olesen (hro@dmu.dk)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ke@dmu.dk" TargetMode="External" /><Relationship Id="rId2" Type="http://schemas.openxmlformats.org/officeDocument/2006/relationships/hyperlink" Target="mailto:mke@dmu.dk" TargetMode="External" /><Relationship Id="rId3" Type="http://schemas.openxmlformats.org/officeDocument/2006/relationships/hyperlink" Target="mailto:mke@dmu.dk" TargetMode="External" /><Relationship Id="rId4" Type="http://schemas.openxmlformats.org/officeDocument/2006/relationships/hyperlink" Target="mailto:goricsan@ara.bme.hu" TargetMode="External" /><Relationship Id="rId5" Type="http://schemas.openxmlformats.org/officeDocument/2006/relationships/hyperlink" Target="mailto:goricsan@ara.bme.hu" TargetMode="External" /><Relationship Id="rId6" Type="http://schemas.openxmlformats.org/officeDocument/2006/relationships/hyperlink" Target="mailto:goricsan@ara.bme.hu" TargetMode="External" /><Relationship Id="rId7" Type="http://schemas.openxmlformats.org/officeDocument/2006/relationships/hyperlink" Target="mailto:erwin.polreich@zamg.ac.at" TargetMode="External" /><Relationship Id="rId8" Type="http://schemas.openxmlformats.org/officeDocument/2006/relationships/hyperlink" Target="mailto:silvana.disabatino@unile.it" TargetMode="External" /><Relationship Id="rId9" Type="http://schemas.openxmlformats.org/officeDocument/2006/relationships/hyperlink" Target="mailto:silvana.disabatino@unile.it" TargetMode="External" /><Relationship Id="rId10" Type="http://schemas.openxmlformats.org/officeDocument/2006/relationships/hyperlink" Target="mailto:jl.santiago@ciemat.es" TargetMode="External" /><Relationship Id="rId11" Type="http://schemas.openxmlformats.org/officeDocument/2006/relationships/hyperlink" Target="mailto:jl.santiago@ciemat.es" TargetMode="External" /><Relationship Id="rId12" Type="http://schemas.openxmlformats.org/officeDocument/2006/relationships/hyperlink" Target="mailto:jl.santiago@ciemat.es" TargetMode="External" /><Relationship Id="rId13" Type="http://schemas.openxmlformats.org/officeDocument/2006/relationships/hyperlink" Target="mailto:bartzis@uowm.gr" TargetMode="External" /><Relationship Id="rId14" Type="http://schemas.openxmlformats.org/officeDocument/2006/relationships/hyperlink" Target="mailto:bartzis@uowm.gr" TargetMode="External" /><Relationship Id="rId15" Type="http://schemas.openxmlformats.org/officeDocument/2006/relationships/hyperlink" Target="mailto:bartzis@uowm.gr" TargetMode="External" /><Relationship Id="rId16" Type="http://schemas.openxmlformats.org/officeDocument/2006/relationships/hyperlink" Target="mailto:franke@ift.mb.uni-siegen.de" TargetMode="External" /><Relationship Id="rId17" Type="http://schemas.openxmlformats.org/officeDocument/2006/relationships/hyperlink" Target="mailto:franke@ift.mb.uni-siegen.de" TargetMode="External" /><Relationship Id="rId18" Type="http://schemas.openxmlformats.org/officeDocument/2006/relationships/hyperlink" Target="mailto:franke@ift.mb.uni-siegen.de" TargetMode="External" /><Relationship Id="rId19" Type="http://schemas.openxmlformats.org/officeDocument/2006/relationships/hyperlink" Target="mailto:goricsan@ara.bme.hu" TargetMode="External" /><Relationship Id="rId20" Type="http://schemas.openxmlformats.org/officeDocument/2006/relationships/hyperlink" Target="mailto:goricsan@ara.bme.hu" TargetMode="External" /><Relationship Id="rId21" Type="http://schemas.openxmlformats.org/officeDocument/2006/relationships/hyperlink" Target="mailto:antti.hellsten@tkk.fi" TargetMode="External" /><Relationship Id="rId22" Type="http://schemas.openxmlformats.org/officeDocument/2006/relationships/hyperlink" Target="mailto:heinke.schluenzen@zmaw.de" TargetMode="External" /><Relationship Id="rId23" Type="http://schemas.openxmlformats.org/officeDocument/2006/relationships/hyperlink" Target="mailto:fotisb@aix.meng.auth.gr" TargetMode="External" /><Relationship Id="rId24" Type="http://schemas.openxmlformats.org/officeDocument/2006/relationships/hyperlink" Target="mailto:fotisb@aix.meng.auth.gr" TargetMode="External" /><Relationship Id="rId25" Type="http://schemas.openxmlformats.org/officeDocument/2006/relationships/hyperlink" Target="mailto:fotisb@aix.meng.auth.gr" TargetMode="External" /><Relationship Id="rId26" Type="http://schemas.openxmlformats.org/officeDocument/2006/relationships/hyperlink" Target="mailto:fotisb@aix.meng.auth.gr" TargetMode="External" /><Relationship Id="rId27" Type="http://schemas.openxmlformats.org/officeDocument/2006/relationships/hyperlink" Target="mailto:fotisb@aix.meng.auth.gr" TargetMode="External" /><Relationship Id="rId28" Type="http://schemas.openxmlformats.org/officeDocument/2006/relationships/hyperlink" Target="mailto:alb@dmi.dk" TargetMode="External" /><Relationship Id="rId29" Type="http://schemas.openxmlformats.org/officeDocument/2006/relationships/hyperlink" Target="mailto:erwin.polreich@zamg.ac.at" TargetMode="External" /><Relationship Id="rId30" Type="http://schemas.openxmlformats.org/officeDocument/2006/relationships/comments" Target="../comments2.xml" /><Relationship Id="rId31" Type="http://schemas.openxmlformats.org/officeDocument/2006/relationships/vmlDrawing" Target="../drawings/vmlDrawing1.v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ke@dmu.dk" TargetMode="External" /><Relationship Id="rId2" Type="http://schemas.openxmlformats.org/officeDocument/2006/relationships/hyperlink" Target="mailto:mke@dmu.dk" TargetMode="External" /><Relationship Id="rId3" Type="http://schemas.openxmlformats.org/officeDocument/2006/relationships/hyperlink" Target="mailto:erwin.polreich@zamg.ac.at" TargetMode="External" /><Relationship Id="rId4" Type="http://schemas.openxmlformats.org/officeDocument/2006/relationships/hyperlink" Target="mailto:jl.santiago@ciemat.es" TargetMode="External" /><Relationship Id="rId5" Type="http://schemas.openxmlformats.org/officeDocument/2006/relationships/hyperlink" Target="mailto:joerg.franke@uni-siegen.de" TargetMode="External" /><Relationship Id="rId6" Type="http://schemas.openxmlformats.org/officeDocument/2006/relationships/hyperlink" Target="mailto:joerg.franke@uni-siegen.de" TargetMode="External" /><Relationship Id="rId7" Type="http://schemas.openxmlformats.org/officeDocument/2006/relationships/hyperlink" Target="mailto:joerg.franke@uni-siegen.de" TargetMode="External" /><Relationship Id="rId8" Type="http://schemas.openxmlformats.org/officeDocument/2006/relationships/hyperlink" Target="mailto:joerg.franke@uni-siegen.de" TargetMode="External" /><Relationship Id="rId9" Type="http://schemas.openxmlformats.org/officeDocument/2006/relationships/hyperlink" Target="mailto:bartzis@uowm.gr" TargetMode="External" /><Relationship Id="rId10" Type="http://schemas.openxmlformats.org/officeDocument/2006/relationships/hyperlink" Target="mailto:fotis@aix.meng.auth.gr" TargetMode="External" /><Relationship Id="rId11" Type="http://schemas.openxmlformats.org/officeDocument/2006/relationships/hyperlink" Target="mailto:alb@dmi.dk" TargetMode="External" /><Relationship Id="rId12" Type="http://schemas.openxmlformats.org/officeDocument/2006/relationships/hyperlink" Target="mailto:amcosta@ua.pt" TargetMode="External" /><Relationship Id="rId13" Type="http://schemas.openxmlformats.org/officeDocument/2006/relationships/hyperlink" Target="mailto:bartzis@uowm.gr" TargetMode="External" /><Relationship Id="rId14" Type="http://schemas.openxmlformats.org/officeDocument/2006/relationships/hyperlink" Target="mailto:erwin.polreich@zamg.ac.at" TargetMode="External" /><Relationship Id="rId15" Type="http://schemas.openxmlformats.org/officeDocument/2006/relationships/hyperlink" Target="mailto:amcosta@ua.pt" TargetMode="External" /><Relationship Id="rId16" Type="http://schemas.openxmlformats.org/officeDocument/2006/relationships/hyperlink" Target="mailto:amcosta@ua.pt" TargetMode="External" /><Relationship Id="rId17" Type="http://schemas.openxmlformats.org/officeDocument/2006/relationships/comments" Target="../comments3.xml" /><Relationship Id="rId18" Type="http://schemas.openxmlformats.org/officeDocument/2006/relationships/vmlDrawing" Target="../drawings/vmlDrawing2.vml" /><Relationship Id="rId1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ke@dmu.dk" TargetMode="External" /><Relationship Id="rId2" Type="http://schemas.openxmlformats.org/officeDocument/2006/relationships/hyperlink" Target="mailto:mke@dmu.dk" TargetMode="External" /><Relationship Id="rId3" Type="http://schemas.openxmlformats.org/officeDocument/2006/relationships/hyperlink" Target="mailto:erwin.polreich@zamg.ac.at" TargetMode="External" /><Relationship Id="rId4" Type="http://schemas.openxmlformats.org/officeDocument/2006/relationships/hyperlink" Target="mailto:jl.santiago@ciemat.es" TargetMode="External" /><Relationship Id="rId5" Type="http://schemas.openxmlformats.org/officeDocument/2006/relationships/hyperlink" Target="mailto:joerg.franke@uni-siegen.de" TargetMode="External" /><Relationship Id="rId6" Type="http://schemas.openxmlformats.org/officeDocument/2006/relationships/hyperlink" Target="mailto:fotisb@aix.meng.auth.gr" TargetMode="External" /><Relationship Id="rId7" Type="http://schemas.openxmlformats.org/officeDocument/2006/relationships/hyperlink" Target="mailto:alb@dmi.dk" TargetMode="External" /><Relationship Id="rId8" Type="http://schemas.openxmlformats.org/officeDocument/2006/relationships/hyperlink" Target="mailto:amcosta@ua.pt" TargetMode="External" /><Relationship Id="rId9" Type="http://schemas.openxmlformats.org/officeDocument/2006/relationships/hyperlink" Target="mailto:kbrzozowski@ath.bielsko.pl" TargetMode="External" /><Relationship Id="rId10" Type="http://schemas.openxmlformats.org/officeDocument/2006/relationships/hyperlink" Target="mailto:bartzis@uowm.gr" TargetMode="External" /><Relationship Id="rId11" Type="http://schemas.openxmlformats.org/officeDocument/2006/relationships/hyperlink" Target="mailto:erwin.polreich@zamg.ac.at" TargetMode="External" /><Relationship Id="rId12" Type="http://schemas.openxmlformats.org/officeDocument/2006/relationships/hyperlink" Target="mailto:amcosta@ua.pt" TargetMode="External" /><Relationship Id="rId13" Type="http://schemas.openxmlformats.org/officeDocument/2006/relationships/hyperlink" Target="mailto:amcosta@ua.pt" TargetMode="External" /><Relationship Id="rId14" Type="http://schemas.openxmlformats.org/officeDocument/2006/relationships/comments" Target="../comments4.xml" /><Relationship Id="rId15" Type="http://schemas.openxmlformats.org/officeDocument/2006/relationships/vmlDrawing" Target="../drawings/vmlDrawing3.vml" /><Relationship Id="rId1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ri.riikonen@fmi.fi" TargetMode="External" /><Relationship Id="rId2" Type="http://schemas.openxmlformats.org/officeDocument/2006/relationships/hyperlink" Target="mailto:silvana.disabatino@unile.it" TargetMode="External" /><Relationship Id="rId3" Type="http://schemas.openxmlformats.org/officeDocument/2006/relationships/hyperlink" Target="mailto:neophytou@ucy.ac.cy" TargetMode="External" /><Relationship Id="rId4" Type="http://schemas.openxmlformats.org/officeDocument/2006/relationships/hyperlink" Target="mailto:Erwin.Polreich@zamg.ac.at" TargetMode="External" /><Relationship Id="rId5" Type="http://schemas.openxmlformats.org/officeDocument/2006/relationships/hyperlink" Target="mailto:hro@dmu.dk" TargetMode="External" /><Relationship Id="rId6" Type="http://schemas.openxmlformats.org/officeDocument/2006/relationships/hyperlink" Target="mailto:hro@dmu.dk" TargetMode="External" /><Relationship Id="rId7" Type="http://schemas.openxmlformats.org/officeDocument/2006/relationships/hyperlink" Target="mailto:jkrajc@gmail.com" TargetMode="External" /><Relationship Id="rId8" Type="http://schemas.openxmlformats.org/officeDocument/2006/relationships/comments" Target="../comments5.xm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L2:N41"/>
  <sheetViews>
    <sheetView tabSelected="1" workbookViewId="0" topLeftCell="A1">
      <selection activeCell="A1" sqref="A1"/>
    </sheetView>
  </sheetViews>
  <sheetFormatPr defaultColWidth="9.140625" defaultRowHeight="12.75"/>
  <cols>
    <col min="1" max="11" width="9.140625" style="0" customWidth="1"/>
    <col min="12" max="12" width="32.57421875" style="0" customWidth="1"/>
    <col min="13" max="13" width="11.140625" style="0" customWidth="1"/>
  </cols>
  <sheetData>
    <row r="2" ht="28.5" customHeight="1">
      <c r="L2" s="1"/>
    </row>
    <row r="3" ht="12.75">
      <c r="L3" s="151"/>
    </row>
    <row r="4" ht="12.75">
      <c r="L4" s="151"/>
    </row>
    <row r="5" ht="12.75">
      <c r="L5" s="151"/>
    </row>
    <row r="6" ht="12.75">
      <c r="L6" s="151"/>
    </row>
    <row r="7" ht="12.75">
      <c r="L7" s="151"/>
    </row>
    <row r="8" ht="12.75">
      <c r="L8" s="151"/>
    </row>
    <row r="9" ht="12.75">
      <c r="L9" s="151"/>
    </row>
    <row r="12" ht="12.75">
      <c r="L12" s="2" t="s">
        <v>39</v>
      </c>
    </row>
    <row r="13" spans="12:14" ht="12.75">
      <c r="L13" s="3" t="s">
        <v>40</v>
      </c>
      <c r="M13" s="3" t="s">
        <v>41</v>
      </c>
      <c r="N13" s="3" t="s">
        <v>724</v>
      </c>
    </row>
    <row r="14" spans="12:14" ht="12.75">
      <c r="L14" t="s">
        <v>721</v>
      </c>
      <c r="M14" s="4">
        <v>39780</v>
      </c>
      <c r="N14" t="s">
        <v>722</v>
      </c>
    </row>
    <row r="15" spans="12:14" ht="12.75">
      <c r="L15" t="s">
        <v>723</v>
      </c>
      <c r="M15" s="4">
        <v>39787</v>
      </c>
      <c r="N15" t="s">
        <v>725</v>
      </c>
    </row>
    <row r="16" ht="12.75">
      <c r="M16" s="4"/>
    </row>
    <row r="17" ht="12.75">
      <c r="M17" s="4"/>
    </row>
    <row r="18" ht="12.75">
      <c r="M18" s="4"/>
    </row>
    <row r="19" ht="12.75">
      <c r="M19" s="4"/>
    </row>
    <row r="20" ht="12.75">
      <c r="M20" s="4"/>
    </row>
    <row r="21" ht="12.75">
      <c r="M21" s="4"/>
    </row>
    <row r="22" ht="12.75">
      <c r="M22" s="4"/>
    </row>
    <row r="23" ht="12.75">
      <c r="M23" s="4"/>
    </row>
    <row r="24" ht="12.75">
      <c r="M24" s="4"/>
    </row>
    <row r="25" ht="12.75">
      <c r="M25" s="4"/>
    </row>
    <row r="26" ht="12.75">
      <c r="M26" s="4"/>
    </row>
    <row r="27" spans="12:14" ht="12.75">
      <c r="L27" s="37"/>
      <c r="M27" s="4"/>
      <c r="N27" s="38"/>
    </row>
    <row r="28" spans="12:14" ht="12.75">
      <c r="L28" s="39"/>
      <c r="M28" s="4"/>
      <c r="N28" s="38"/>
    </row>
    <row r="29" spans="12:14" ht="12.75">
      <c r="L29" s="39"/>
      <c r="M29" s="4"/>
      <c r="N29" s="38"/>
    </row>
    <row r="30" spans="12:14" ht="12.75">
      <c r="L30" s="39"/>
      <c r="M30" s="4"/>
      <c r="N30" s="38"/>
    </row>
    <row r="31" spans="12:14" ht="12.75">
      <c r="L31" s="39"/>
      <c r="M31" s="4"/>
      <c r="N31" s="38"/>
    </row>
    <row r="32" spans="12:14" ht="12.75">
      <c r="L32" s="39"/>
      <c r="M32" s="4"/>
      <c r="N32" s="38"/>
    </row>
    <row r="33" spans="12:14" ht="12.75">
      <c r="L33" s="39"/>
      <c r="M33" s="4"/>
      <c r="N33" s="38"/>
    </row>
    <row r="34" spans="12:14" ht="12.75">
      <c r="L34" s="39"/>
      <c r="M34" s="4"/>
      <c r="N34" s="38"/>
    </row>
    <row r="35" spans="12:14" ht="12.75">
      <c r="L35" s="39"/>
      <c r="M35" s="4"/>
      <c r="N35" s="38"/>
    </row>
    <row r="36" spans="12:13" ht="12.75">
      <c r="L36" s="39"/>
      <c r="M36" s="4"/>
    </row>
    <row r="37" spans="12:13" ht="12.75">
      <c r="L37" s="39"/>
      <c r="M37" s="4"/>
    </row>
    <row r="38" spans="12:13" ht="12.75">
      <c r="L38" s="39"/>
      <c r="M38" s="4"/>
    </row>
    <row r="39" spans="12:13" ht="12.75">
      <c r="L39" s="39"/>
      <c r="M39" s="4"/>
    </row>
    <row r="40" spans="12:13" ht="12.75">
      <c r="L40" s="39"/>
      <c r="M40" s="4"/>
    </row>
    <row r="41" spans="12:13" ht="12.75">
      <c r="L41" s="39"/>
      <c r="M41" s="4"/>
    </row>
  </sheetData>
  <sheetProtection/>
  <printOptions/>
  <pageMargins left="0.7479166666666667" right="0.7479166666666667" top="0.9840277777777777" bottom="0.9840277777777777" header="0.5118055555555555" footer="0.5118055555555555"/>
  <pageSetup fitToHeight="1" fitToWidth="1" horizontalDpi="300" verticalDpi="300" orientation="landscape" paperSize="8"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zoomScale="85" zoomScaleNormal="85" zoomScalePageLayoutView="0" workbookViewId="0" topLeftCell="A1">
      <pane xSplit="2" ySplit="2" topLeftCell="C18" activePane="bottomRight" state="frozen"/>
      <selection pane="topLeft" activeCell="A1" sqref="A1"/>
      <selection pane="topRight" activeCell="C1" sqref="C1"/>
      <selection pane="bottomLeft" activeCell="A3" sqref="A3"/>
      <selection pane="bottomRight" activeCell="B30" sqref="B30"/>
    </sheetView>
  </sheetViews>
  <sheetFormatPr defaultColWidth="9.140625" defaultRowHeight="12.75"/>
  <cols>
    <col min="1" max="1" width="9.140625" style="106" customWidth="1"/>
    <col min="2" max="2" width="35.140625" style="127" customWidth="1"/>
    <col min="3" max="3" width="16.00390625" style="127" customWidth="1"/>
    <col min="4" max="4" width="17.140625" style="127" customWidth="1"/>
    <col min="5" max="5" width="25.00390625" style="127" customWidth="1"/>
    <col min="6" max="6" width="25.00390625" style="126" customWidth="1"/>
    <col min="7" max="7" width="24.7109375" style="127" customWidth="1"/>
    <col min="8" max="8" width="37.7109375" style="126" customWidth="1"/>
    <col min="9" max="9" width="10.7109375" style="126" customWidth="1"/>
    <col min="10" max="10" width="11.28125" style="126" customWidth="1"/>
    <col min="11" max="11" width="12.8515625" style="126" customWidth="1"/>
    <col min="12" max="12" width="13.57421875" style="126" customWidth="1"/>
    <col min="13" max="13" width="14.421875" style="127" customWidth="1"/>
    <col min="14" max="14" width="9.140625" style="127" customWidth="1"/>
    <col min="15" max="15" width="13.8515625" style="108" customWidth="1"/>
    <col min="16" max="16384" width="9.140625" style="127" customWidth="1"/>
  </cols>
  <sheetData>
    <row r="1" spans="1:15" s="147" customFormat="1" ht="63.75">
      <c r="A1" s="137" t="s">
        <v>42</v>
      </c>
      <c r="B1" s="137" t="s">
        <v>43</v>
      </c>
      <c r="C1" s="137" t="s">
        <v>44</v>
      </c>
      <c r="D1" s="137"/>
      <c r="F1" s="148" t="s">
        <v>45</v>
      </c>
      <c r="G1" s="137" t="s">
        <v>46</v>
      </c>
      <c r="H1" s="148" t="s">
        <v>47</v>
      </c>
      <c r="I1" s="148" t="s">
        <v>48</v>
      </c>
      <c r="J1" s="148" t="s">
        <v>49</v>
      </c>
      <c r="K1" s="148" t="s">
        <v>50</v>
      </c>
      <c r="L1" s="148" t="s">
        <v>375</v>
      </c>
      <c r="M1" s="148" t="s">
        <v>52</v>
      </c>
      <c r="N1" s="148" t="s">
        <v>53</v>
      </c>
      <c r="O1" s="150" t="s">
        <v>54</v>
      </c>
    </row>
    <row r="2" spans="1:15" s="38" customFormat="1" ht="63.75">
      <c r="A2" s="67"/>
      <c r="C2" s="6" t="s">
        <v>55</v>
      </c>
      <c r="D2" s="6" t="s">
        <v>56</v>
      </c>
      <c r="E2" s="38" t="s">
        <v>57</v>
      </c>
      <c r="F2" s="7" t="s">
        <v>58</v>
      </c>
      <c r="G2" s="6" t="s">
        <v>59</v>
      </c>
      <c r="H2" s="72"/>
      <c r="I2" s="72"/>
      <c r="J2" s="72"/>
      <c r="K2" s="72"/>
      <c r="L2" s="72"/>
      <c r="M2" s="101" t="s">
        <v>60</v>
      </c>
      <c r="N2" s="101" t="s">
        <v>61</v>
      </c>
      <c r="O2" s="102"/>
    </row>
    <row r="3" spans="1:15" s="106" customFormat="1" ht="89.25">
      <c r="A3" s="67" t="s">
        <v>62</v>
      </c>
      <c r="B3" s="67" t="s">
        <v>63</v>
      </c>
      <c r="C3" s="8" t="s">
        <v>64</v>
      </c>
      <c r="D3" s="8" t="s">
        <v>65</v>
      </c>
      <c r="E3" s="104" t="s">
        <v>66</v>
      </c>
      <c r="F3" s="105" t="s">
        <v>67</v>
      </c>
      <c r="G3" s="106" t="s">
        <v>68</v>
      </c>
      <c r="H3" s="110" t="s">
        <v>563</v>
      </c>
      <c r="I3" s="107" t="str">
        <f>HYPERLINK("#Info_Flow0!C"&amp;ROW()+2&amp;":K"&amp;ROW()+2,"Show")</f>
        <v>Show</v>
      </c>
      <c r="J3" s="107" t="str">
        <f>HYPERLINK("#Info_Flow0!L"&amp;ROW()+2&amp;":T"&amp;ROW()+2,"Show")</f>
        <v>Show</v>
      </c>
      <c r="K3" s="107" t="str">
        <f>HYPERLINK("#Info_Flow0!U"&amp;ROW()+2&amp;":AA"&amp;ROW()+2,"Show")</f>
        <v>Show</v>
      </c>
      <c r="L3" s="107" t="str">
        <f>HYPERLINK("#Info_Flow0!AB"&amp;ROW()+2&amp;":AO"&amp;ROW()+2,"Show")</f>
        <v>Show</v>
      </c>
      <c r="M3" s="106" t="s">
        <v>69</v>
      </c>
      <c r="N3" s="106" t="s">
        <v>70</v>
      </c>
      <c r="O3" s="108">
        <v>39096</v>
      </c>
    </row>
    <row r="4" spans="1:15" s="106" customFormat="1" ht="51">
      <c r="A4" s="106" t="s">
        <v>71</v>
      </c>
      <c r="B4" s="106" t="s">
        <v>72</v>
      </c>
      <c r="C4" s="8" t="s">
        <v>64</v>
      </c>
      <c r="D4" s="8" t="s">
        <v>65</v>
      </c>
      <c r="E4" s="104" t="s">
        <v>66</v>
      </c>
      <c r="F4" s="105" t="s">
        <v>67</v>
      </c>
      <c r="G4" s="106" t="s">
        <v>68</v>
      </c>
      <c r="H4" s="105" t="s">
        <v>564</v>
      </c>
      <c r="I4" s="107" t="str">
        <f>HYPERLINK("#Info_Flow0!C"&amp;ROW()+2&amp;":K"&amp;ROW()+2,"Show")</f>
        <v>Show</v>
      </c>
      <c r="J4" s="107" t="str">
        <f>HYPERLINK("#Info_Flow0!L"&amp;ROW()+2&amp;":T"&amp;ROW()+2,"Show")</f>
        <v>Show</v>
      </c>
      <c r="K4" s="107" t="str">
        <f>HYPERLINK("#Info_Flow0!U"&amp;ROW()+2&amp;":AA"&amp;ROW()+2,"Show")</f>
        <v>Show</v>
      </c>
      <c r="L4" s="107" t="str">
        <f>HYPERLINK("#Info_Flow0!AB"&amp;ROW()+2&amp;":AO"&amp;ROW()+2,"Show")</f>
        <v>Show</v>
      </c>
      <c r="M4" s="106" t="s">
        <v>73</v>
      </c>
      <c r="N4" s="106" t="s">
        <v>70</v>
      </c>
      <c r="O4" s="108">
        <v>39056</v>
      </c>
    </row>
    <row r="5" spans="1:15" s="106" customFormat="1" ht="38.25">
      <c r="A5" s="106" t="s">
        <v>74</v>
      </c>
      <c r="B5" s="111" t="s">
        <v>75</v>
      </c>
      <c r="C5" s="8" t="s">
        <v>64</v>
      </c>
      <c r="D5" s="8" t="s">
        <v>65</v>
      </c>
      <c r="E5" s="104" t="s">
        <v>66</v>
      </c>
      <c r="F5" s="105" t="s">
        <v>67</v>
      </c>
      <c r="G5" s="106" t="s">
        <v>68</v>
      </c>
      <c r="H5" s="105" t="s">
        <v>565</v>
      </c>
      <c r="I5" s="107" t="str">
        <f aca="true" t="shared" si="0" ref="I5:I35">HYPERLINK("#Info_Flow0!C"&amp;ROW()+2&amp;":K"&amp;ROW()+2,"Show")</f>
        <v>Show</v>
      </c>
      <c r="J5" s="107" t="str">
        <f aca="true" t="shared" si="1" ref="J5:J35">HYPERLINK("#Info_Flow0!L"&amp;ROW()+2&amp;":T"&amp;ROW()+2,"Show")</f>
        <v>Show</v>
      </c>
      <c r="K5" s="107" t="str">
        <f aca="true" t="shared" si="2" ref="K5:K35">HYPERLINK("#Info_Flow0!U"&amp;ROW()+2&amp;":AA"&amp;ROW()+2,"Show")</f>
        <v>Show</v>
      </c>
      <c r="L5" s="107" t="str">
        <f aca="true" t="shared" si="3" ref="L5:L35">HYPERLINK("#Info_Flow0!AB"&amp;ROW()+2&amp;":AO"&amp;ROW()+2,"Show")</f>
        <v>Show</v>
      </c>
      <c r="M5" s="106" t="s">
        <v>73</v>
      </c>
      <c r="N5" s="106" t="s">
        <v>70</v>
      </c>
      <c r="O5" s="108">
        <v>39055</v>
      </c>
    </row>
    <row r="6" spans="1:15" s="106" customFormat="1" ht="25.5">
      <c r="A6" s="106" t="s">
        <v>76</v>
      </c>
      <c r="B6" s="111" t="s">
        <v>77</v>
      </c>
      <c r="C6" s="8" t="s">
        <v>78</v>
      </c>
      <c r="D6" s="8" t="s">
        <v>79</v>
      </c>
      <c r="E6" s="104" t="s">
        <v>80</v>
      </c>
      <c r="F6" s="105" t="s">
        <v>34</v>
      </c>
      <c r="G6" s="106" t="s">
        <v>68</v>
      </c>
      <c r="H6" s="105" t="s">
        <v>81</v>
      </c>
      <c r="I6" s="107" t="str">
        <f t="shared" si="0"/>
        <v>Show</v>
      </c>
      <c r="J6" s="107" t="str">
        <f t="shared" si="1"/>
        <v>Show</v>
      </c>
      <c r="K6" s="107" t="str">
        <f t="shared" si="2"/>
        <v>Show</v>
      </c>
      <c r="L6" s="107" t="str">
        <f t="shared" si="3"/>
        <v>Show</v>
      </c>
      <c r="M6" s="106" t="s">
        <v>73</v>
      </c>
      <c r="N6" s="106" t="s">
        <v>70</v>
      </c>
      <c r="O6" s="108">
        <v>39142</v>
      </c>
    </row>
    <row r="7" spans="1:15" s="106" customFormat="1" ht="25.5">
      <c r="A7" s="106" t="s">
        <v>82</v>
      </c>
      <c r="B7" s="111" t="s">
        <v>83</v>
      </c>
      <c r="C7" s="8" t="s">
        <v>78</v>
      </c>
      <c r="D7" s="8" t="s">
        <v>79</v>
      </c>
      <c r="E7" s="104" t="s">
        <v>80</v>
      </c>
      <c r="F7" s="105" t="s">
        <v>34</v>
      </c>
      <c r="G7" s="106" t="s">
        <v>68</v>
      </c>
      <c r="H7" s="105" t="s">
        <v>84</v>
      </c>
      <c r="I7" s="107" t="str">
        <f t="shared" si="0"/>
        <v>Show</v>
      </c>
      <c r="J7" s="107" t="str">
        <f t="shared" si="1"/>
        <v>Show</v>
      </c>
      <c r="K7" s="107" t="str">
        <f t="shared" si="2"/>
        <v>Show</v>
      </c>
      <c r="L7" s="107" t="str">
        <f t="shared" si="3"/>
        <v>Show</v>
      </c>
      <c r="M7" s="106" t="s">
        <v>73</v>
      </c>
      <c r="N7" s="106" t="s">
        <v>70</v>
      </c>
      <c r="O7" s="108">
        <v>39142</v>
      </c>
    </row>
    <row r="8" spans="1:15" s="106" customFormat="1" ht="25.5">
      <c r="A8" s="106" t="s">
        <v>85</v>
      </c>
      <c r="B8" s="111" t="s">
        <v>86</v>
      </c>
      <c r="C8" s="8" t="s">
        <v>78</v>
      </c>
      <c r="D8" s="8" t="s">
        <v>79</v>
      </c>
      <c r="E8" s="104" t="s">
        <v>80</v>
      </c>
      <c r="F8" s="105" t="s">
        <v>34</v>
      </c>
      <c r="G8" s="106" t="s">
        <v>68</v>
      </c>
      <c r="H8" s="105" t="s">
        <v>87</v>
      </c>
      <c r="I8" s="107" t="str">
        <f t="shared" si="0"/>
        <v>Show</v>
      </c>
      <c r="J8" s="107" t="str">
        <f t="shared" si="1"/>
        <v>Show</v>
      </c>
      <c r="K8" s="107" t="str">
        <f t="shared" si="2"/>
        <v>Show</v>
      </c>
      <c r="L8" s="107" t="str">
        <f t="shared" si="3"/>
        <v>Show</v>
      </c>
      <c r="M8" s="106" t="s">
        <v>69</v>
      </c>
      <c r="N8" s="106" t="s">
        <v>70</v>
      </c>
      <c r="O8" s="108">
        <v>39142</v>
      </c>
    </row>
    <row r="9" spans="1:15" s="106" customFormat="1" ht="12.75">
      <c r="A9" s="106" t="s">
        <v>88</v>
      </c>
      <c r="B9" s="106" t="s">
        <v>89</v>
      </c>
      <c r="C9" s="8" t="s">
        <v>90</v>
      </c>
      <c r="D9" s="67" t="s">
        <v>91</v>
      </c>
      <c r="E9" s="104" t="s">
        <v>92</v>
      </c>
      <c r="F9" s="105" t="s">
        <v>93</v>
      </c>
      <c r="G9" s="106" t="s">
        <v>94</v>
      </c>
      <c r="H9" s="110" t="s">
        <v>553</v>
      </c>
      <c r="I9" s="107" t="str">
        <f t="shared" si="0"/>
        <v>Show</v>
      </c>
      <c r="J9" s="107" t="str">
        <f t="shared" si="1"/>
        <v>Show</v>
      </c>
      <c r="K9" s="107" t="str">
        <f t="shared" si="2"/>
        <v>Show</v>
      </c>
      <c r="L9" s="107" t="str">
        <f t="shared" si="3"/>
        <v>Show</v>
      </c>
      <c r="O9" s="108" t="s">
        <v>3</v>
      </c>
    </row>
    <row r="10" spans="1:15" s="106" customFormat="1" ht="51">
      <c r="A10" s="106" t="s">
        <v>95</v>
      </c>
      <c r="B10" s="106" t="s">
        <v>96</v>
      </c>
      <c r="C10" s="8" t="s">
        <v>97</v>
      </c>
      <c r="D10" s="8" t="s">
        <v>98</v>
      </c>
      <c r="E10" s="104" t="s">
        <v>99</v>
      </c>
      <c r="F10" s="105" t="s">
        <v>100</v>
      </c>
      <c r="G10" s="106" t="s">
        <v>101</v>
      </c>
      <c r="H10" s="105" t="s">
        <v>102</v>
      </c>
      <c r="I10" s="107" t="str">
        <f t="shared" si="0"/>
        <v>Show</v>
      </c>
      <c r="J10" s="107" t="str">
        <f t="shared" si="1"/>
        <v>Show</v>
      </c>
      <c r="K10" s="107" t="str">
        <f t="shared" si="2"/>
        <v>Show</v>
      </c>
      <c r="L10" s="107" t="str">
        <f t="shared" si="3"/>
        <v>Show</v>
      </c>
      <c r="M10" s="106" t="s">
        <v>69</v>
      </c>
      <c r="N10" s="106" t="s">
        <v>70</v>
      </c>
      <c r="O10" s="108">
        <v>39126</v>
      </c>
    </row>
    <row r="11" spans="1:15" s="106" customFormat="1" ht="38.25">
      <c r="A11" s="106" t="s">
        <v>103</v>
      </c>
      <c r="B11" s="106" t="s">
        <v>104</v>
      </c>
      <c r="C11" s="8" t="s">
        <v>97</v>
      </c>
      <c r="D11" s="8" t="s">
        <v>98</v>
      </c>
      <c r="E11" s="104" t="s">
        <v>99</v>
      </c>
      <c r="F11" s="105" t="s">
        <v>100</v>
      </c>
      <c r="G11" s="106" t="s">
        <v>101</v>
      </c>
      <c r="H11" s="105" t="s">
        <v>105</v>
      </c>
      <c r="I11" s="107" t="str">
        <f t="shared" si="0"/>
        <v>Show</v>
      </c>
      <c r="J11" s="107" t="str">
        <f t="shared" si="1"/>
        <v>Show</v>
      </c>
      <c r="K11" s="107" t="str">
        <f t="shared" si="2"/>
        <v>Show</v>
      </c>
      <c r="L11" s="107" t="str">
        <f t="shared" si="3"/>
        <v>Show</v>
      </c>
      <c r="M11" s="106" t="s">
        <v>69</v>
      </c>
      <c r="N11" s="106" t="s">
        <v>70</v>
      </c>
      <c r="O11" s="108">
        <v>39126</v>
      </c>
    </row>
    <row r="12" spans="1:15" s="106" customFormat="1" ht="38.25">
      <c r="A12" s="106" t="s">
        <v>106</v>
      </c>
      <c r="B12" s="106" t="s">
        <v>107</v>
      </c>
      <c r="C12" s="8" t="s">
        <v>108</v>
      </c>
      <c r="D12" s="8" t="s">
        <v>109</v>
      </c>
      <c r="E12" s="104" t="s">
        <v>110</v>
      </c>
      <c r="F12" s="105" t="s">
        <v>111</v>
      </c>
      <c r="G12" s="106" t="s">
        <v>101</v>
      </c>
      <c r="H12" s="105" t="s">
        <v>112</v>
      </c>
      <c r="I12" s="107" t="str">
        <f t="shared" si="0"/>
        <v>Show</v>
      </c>
      <c r="J12" s="107" t="str">
        <f t="shared" si="1"/>
        <v>Show</v>
      </c>
      <c r="K12" s="107" t="str">
        <f t="shared" si="2"/>
        <v>Show</v>
      </c>
      <c r="L12" s="107" t="str">
        <f t="shared" si="3"/>
        <v>Show</v>
      </c>
      <c r="M12" s="106" t="s">
        <v>69</v>
      </c>
      <c r="N12" s="106" t="s">
        <v>70</v>
      </c>
      <c r="O12" s="108">
        <v>39126</v>
      </c>
    </row>
    <row r="13" spans="1:15" s="106" customFormat="1" ht="25.5">
      <c r="A13" s="106" t="s">
        <v>113</v>
      </c>
      <c r="B13" s="106" t="s">
        <v>114</v>
      </c>
      <c r="C13" s="8" t="s">
        <v>108</v>
      </c>
      <c r="D13" s="8" t="s">
        <v>109</v>
      </c>
      <c r="E13" s="104" t="s">
        <v>110</v>
      </c>
      <c r="F13" s="105" t="s">
        <v>111</v>
      </c>
      <c r="G13" s="106" t="s">
        <v>101</v>
      </c>
      <c r="H13" s="105" t="s">
        <v>115</v>
      </c>
      <c r="I13" s="107" t="str">
        <f t="shared" si="0"/>
        <v>Show</v>
      </c>
      <c r="J13" s="107" t="str">
        <f t="shared" si="1"/>
        <v>Show</v>
      </c>
      <c r="K13" s="107" t="str">
        <f t="shared" si="2"/>
        <v>Show</v>
      </c>
      <c r="L13" s="107" t="str">
        <f t="shared" si="3"/>
        <v>Show</v>
      </c>
      <c r="M13" s="106" t="s">
        <v>73</v>
      </c>
      <c r="N13" s="106" t="s">
        <v>70</v>
      </c>
      <c r="O13" s="108">
        <v>39126</v>
      </c>
    </row>
    <row r="14" spans="1:15" s="106" customFormat="1" ht="38.25">
      <c r="A14" s="106" t="s">
        <v>116</v>
      </c>
      <c r="B14" s="106" t="s">
        <v>117</v>
      </c>
      <c r="C14" s="8" t="s">
        <v>108</v>
      </c>
      <c r="D14" s="8" t="s">
        <v>109</v>
      </c>
      <c r="E14" s="104" t="s">
        <v>110</v>
      </c>
      <c r="F14" s="105" t="s">
        <v>111</v>
      </c>
      <c r="G14" s="106" t="s">
        <v>101</v>
      </c>
      <c r="H14" s="105" t="s">
        <v>118</v>
      </c>
      <c r="I14" s="107" t="str">
        <f t="shared" si="0"/>
        <v>Show</v>
      </c>
      <c r="J14" s="107" t="str">
        <f t="shared" si="1"/>
        <v>Show</v>
      </c>
      <c r="K14" s="107" t="str">
        <f t="shared" si="2"/>
        <v>Show</v>
      </c>
      <c r="L14" s="107" t="str">
        <f t="shared" si="3"/>
        <v>Show</v>
      </c>
      <c r="M14" s="106" t="s">
        <v>73</v>
      </c>
      <c r="N14" s="106" t="s">
        <v>70</v>
      </c>
      <c r="O14" s="108">
        <v>39126</v>
      </c>
    </row>
    <row r="15" spans="1:15" s="106" customFormat="1" ht="51">
      <c r="A15" s="106" t="s">
        <v>119</v>
      </c>
      <c r="B15" s="106" t="s">
        <v>120</v>
      </c>
      <c r="C15" s="8" t="s">
        <v>121</v>
      </c>
      <c r="D15" s="8" t="s">
        <v>122</v>
      </c>
      <c r="E15" s="104" t="s">
        <v>123</v>
      </c>
      <c r="F15" s="105" t="s">
        <v>124</v>
      </c>
      <c r="G15" s="106" t="s">
        <v>125</v>
      </c>
      <c r="H15" s="105" t="s">
        <v>126</v>
      </c>
      <c r="I15" s="107" t="str">
        <f t="shared" si="0"/>
        <v>Show</v>
      </c>
      <c r="J15" s="107" t="str">
        <f t="shared" si="1"/>
        <v>Show</v>
      </c>
      <c r="K15" s="107" t="str">
        <f t="shared" si="2"/>
        <v>Show</v>
      </c>
      <c r="L15" s="107" t="str">
        <f t="shared" si="3"/>
        <v>Show</v>
      </c>
      <c r="M15" s="106" t="s">
        <v>69</v>
      </c>
      <c r="N15" s="106" t="s">
        <v>70</v>
      </c>
      <c r="O15" s="108">
        <v>39405</v>
      </c>
    </row>
    <row r="16" spans="1:15" s="106" customFormat="1" ht="51">
      <c r="A16" s="106" t="s">
        <v>127</v>
      </c>
      <c r="B16" s="106" t="s">
        <v>128</v>
      </c>
      <c r="C16" s="8" t="s">
        <v>121</v>
      </c>
      <c r="D16" s="8" t="s">
        <v>122</v>
      </c>
      <c r="E16" s="104" t="s">
        <v>123</v>
      </c>
      <c r="F16" s="105" t="s">
        <v>124</v>
      </c>
      <c r="G16" s="106" t="s">
        <v>129</v>
      </c>
      <c r="H16" s="105" t="s">
        <v>126</v>
      </c>
      <c r="I16" s="107" t="str">
        <f t="shared" si="0"/>
        <v>Show</v>
      </c>
      <c r="J16" s="107" t="str">
        <f t="shared" si="1"/>
        <v>Show</v>
      </c>
      <c r="K16" s="107" t="str">
        <f t="shared" si="2"/>
        <v>Show</v>
      </c>
      <c r="L16" s="107" t="str">
        <f t="shared" si="3"/>
        <v>Show</v>
      </c>
      <c r="M16" s="106" t="s">
        <v>69</v>
      </c>
      <c r="N16" s="106" t="s">
        <v>70</v>
      </c>
      <c r="O16" s="108">
        <v>39126</v>
      </c>
    </row>
    <row r="17" spans="1:15" s="106" customFormat="1" ht="51">
      <c r="A17" s="106" t="s">
        <v>130</v>
      </c>
      <c r="B17" s="106" t="s">
        <v>131</v>
      </c>
      <c r="C17" s="8" t="s">
        <v>121</v>
      </c>
      <c r="D17" s="8" t="s">
        <v>122</v>
      </c>
      <c r="E17" s="104" t="s">
        <v>123</v>
      </c>
      <c r="F17" s="105" t="s">
        <v>124</v>
      </c>
      <c r="G17" s="106" t="s">
        <v>129</v>
      </c>
      <c r="H17" s="105" t="s">
        <v>132</v>
      </c>
      <c r="I17" s="107" t="str">
        <f t="shared" si="0"/>
        <v>Show</v>
      </c>
      <c r="J17" s="107" t="str">
        <f t="shared" si="1"/>
        <v>Show</v>
      </c>
      <c r="K17" s="107" t="str">
        <f t="shared" si="2"/>
        <v>Show</v>
      </c>
      <c r="L17" s="107" t="str">
        <f t="shared" si="3"/>
        <v>Show</v>
      </c>
      <c r="M17" s="106" t="s">
        <v>69</v>
      </c>
      <c r="N17" s="106" t="s">
        <v>70</v>
      </c>
      <c r="O17" s="108">
        <v>39126</v>
      </c>
    </row>
    <row r="18" spans="1:15" s="106" customFormat="1" ht="25.5">
      <c r="A18" s="106" t="s">
        <v>133</v>
      </c>
      <c r="B18" s="111" t="s">
        <v>134</v>
      </c>
      <c r="C18" s="8" t="s">
        <v>135</v>
      </c>
      <c r="D18" s="8" t="s">
        <v>136</v>
      </c>
      <c r="E18" s="104" t="s">
        <v>137</v>
      </c>
      <c r="F18" s="105" t="s">
        <v>138</v>
      </c>
      <c r="G18" s="106" t="s">
        <v>139</v>
      </c>
      <c r="H18" s="105" t="s">
        <v>140</v>
      </c>
      <c r="I18" s="107" t="str">
        <f t="shared" si="0"/>
        <v>Show</v>
      </c>
      <c r="J18" s="107" t="str">
        <f t="shared" si="1"/>
        <v>Show</v>
      </c>
      <c r="K18" s="107" t="str">
        <f t="shared" si="2"/>
        <v>Show</v>
      </c>
      <c r="L18" s="107" t="str">
        <f t="shared" si="3"/>
        <v>Show</v>
      </c>
      <c r="M18" s="106" t="s">
        <v>69</v>
      </c>
      <c r="N18" s="106" t="s">
        <v>70</v>
      </c>
      <c r="O18" s="108">
        <v>39360</v>
      </c>
    </row>
    <row r="19" spans="1:15" s="106" customFormat="1" ht="25.5">
      <c r="A19" s="106" t="s">
        <v>141</v>
      </c>
      <c r="B19" s="111" t="s">
        <v>142</v>
      </c>
      <c r="C19" s="8" t="s">
        <v>135</v>
      </c>
      <c r="D19" s="8" t="s">
        <v>136</v>
      </c>
      <c r="E19" s="104" t="s">
        <v>137</v>
      </c>
      <c r="F19" s="105" t="s">
        <v>138</v>
      </c>
      <c r="G19" s="106" t="s">
        <v>139</v>
      </c>
      <c r="H19" s="105" t="s">
        <v>143</v>
      </c>
      <c r="I19" s="107" t="str">
        <f t="shared" si="0"/>
        <v>Show</v>
      </c>
      <c r="J19" s="107" t="str">
        <f t="shared" si="1"/>
        <v>Show</v>
      </c>
      <c r="K19" s="107" t="str">
        <f t="shared" si="2"/>
        <v>Show</v>
      </c>
      <c r="L19" s="107" t="str">
        <f t="shared" si="3"/>
        <v>Show</v>
      </c>
      <c r="M19" s="106" t="s">
        <v>69</v>
      </c>
      <c r="N19" s="106" t="s">
        <v>70</v>
      </c>
      <c r="O19" s="108">
        <v>39360</v>
      </c>
    </row>
    <row r="20" spans="1:15" s="106" customFormat="1" ht="25.5">
      <c r="A20" s="106" t="s">
        <v>144</v>
      </c>
      <c r="B20" s="111" t="s">
        <v>145</v>
      </c>
      <c r="C20" s="8" t="s">
        <v>135</v>
      </c>
      <c r="D20" s="8" t="s">
        <v>136</v>
      </c>
      <c r="E20" s="104" t="s">
        <v>137</v>
      </c>
      <c r="F20" s="105" t="s">
        <v>138</v>
      </c>
      <c r="G20" s="106" t="s">
        <v>139</v>
      </c>
      <c r="H20" s="105" t="s">
        <v>146</v>
      </c>
      <c r="I20" s="107" t="str">
        <f t="shared" si="0"/>
        <v>Show</v>
      </c>
      <c r="J20" s="107" t="str">
        <f t="shared" si="1"/>
        <v>Show</v>
      </c>
      <c r="K20" s="107" t="str">
        <f t="shared" si="2"/>
        <v>Show</v>
      </c>
      <c r="L20" s="107" t="str">
        <f t="shared" si="3"/>
        <v>Show</v>
      </c>
      <c r="M20" s="106" t="s">
        <v>69</v>
      </c>
      <c r="N20" s="106" t="s">
        <v>70</v>
      </c>
      <c r="O20" s="108">
        <v>39362</v>
      </c>
    </row>
    <row r="21" spans="1:15" s="106" customFormat="1" ht="51">
      <c r="A21" s="106" t="s">
        <v>147</v>
      </c>
      <c r="B21" s="115" t="s">
        <v>554</v>
      </c>
      <c r="C21" s="106" t="s">
        <v>78</v>
      </c>
      <c r="D21" s="106" t="s">
        <v>79</v>
      </c>
      <c r="E21" s="104" t="s">
        <v>80</v>
      </c>
      <c r="F21" s="105" t="s">
        <v>34</v>
      </c>
      <c r="G21" s="106" t="s">
        <v>148</v>
      </c>
      <c r="H21" s="105" t="s">
        <v>37</v>
      </c>
      <c r="I21" s="107" t="str">
        <f t="shared" si="0"/>
        <v>Show</v>
      </c>
      <c r="J21" s="107" t="str">
        <f t="shared" si="1"/>
        <v>Show</v>
      </c>
      <c r="K21" s="107" t="str">
        <f t="shared" si="2"/>
        <v>Show</v>
      </c>
      <c r="L21" s="107" t="str">
        <f t="shared" si="3"/>
        <v>Show</v>
      </c>
      <c r="M21" s="106" t="s">
        <v>73</v>
      </c>
      <c r="N21" s="106" t="s">
        <v>70</v>
      </c>
      <c r="O21" s="108">
        <v>39407</v>
      </c>
    </row>
    <row r="22" spans="1:15" s="106" customFormat="1" ht="51">
      <c r="A22" s="106" t="s">
        <v>149</v>
      </c>
      <c r="B22" s="115" t="s">
        <v>555</v>
      </c>
      <c r="C22" s="106" t="s">
        <v>78</v>
      </c>
      <c r="D22" s="106" t="s">
        <v>79</v>
      </c>
      <c r="E22" s="104" t="s">
        <v>80</v>
      </c>
      <c r="F22" s="105" t="s">
        <v>34</v>
      </c>
      <c r="G22" s="106" t="s">
        <v>148</v>
      </c>
      <c r="H22" s="105" t="s">
        <v>38</v>
      </c>
      <c r="I22" s="107" t="str">
        <f t="shared" si="0"/>
        <v>Show</v>
      </c>
      <c r="J22" s="107" t="str">
        <f t="shared" si="1"/>
        <v>Show</v>
      </c>
      <c r="K22" s="107" t="str">
        <f t="shared" si="2"/>
        <v>Show</v>
      </c>
      <c r="L22" s="107" t="str">
        <f t="shared" si="3"/>
        <v>Show</v>
      </c>
      <c r="M22" s="106" t="s">
        <v>69</v>
      </c>
      <c r="N22" s="106" t="s">
        <v>70</v>
      </c>
      <c r="O22" s="108">
        <v>39407</v>
      </c>
    </row>
    <row r="23" spans="1:15" s="106" customFormat="1" ht="38.25">
      <c r="A23" s="106" t="s">
        <v>150</v>
      </c>
      <c r="B23" s="111" t="s">
        <v>151</v>
      </c>
      <c r="C23" s="8" t="s">
        <v>152</v>
      </c>
      <c r="D23" s="67" t="s">
        <v>153</v>
      </c>
      <c r="E23" s="104" t="s">
        <v>154</v>
      </c>
      <c r="F23" s="105" t="s">
        <v>155</v>
      </c>
      <c r="G23" s="106" t="s">
        <v>156</v>
      </c>
      <c r="H23" s="105" t="s">
        <v>157</v>
      </c>
      <c r="I23" s="107" t="str">
        <f t="shared" si="0"/>
        <v>Show</v>
      </c>
      <c r="J23" s="107" t="str">
        <f t="shared" si="1"/>
        <v>Show</v>
      </c>
      <c r="K23" s="107" t="str">
        <f t="shared" si="2"/>
        <v>Show</v>
      </c>
      <c r="L23" s="107" t="str">
        <f t="shared" si="3"/>
        <v>Show</v>
      </c>
      <c r="M23" s="106" t="s">
        <v>69</v>
      </c>
      <c r="N23" s="106" t="s">
        <v>70</v>
      </c>
      <c r="O23" s="108">
        <v>39133</v>
      </c>
    </row>
    <row r="24" spans="1:15" s="106" customFormat="1" ht="12.75">
      <c r="A24" s="106" t="s">
        <v>158</v>
      </c>
      <c r="B24" s="111" t="s">
        <v>159</v>
      </c>
      <c r="C24" s="8" t="s">
        <v>160</v>
      </c>
      <c r="D24" s="67" t="s">
        <v>161</v>
      </c>
      <c r="E24" s="104" t="s">
        <v>162</v>
      </c>
      <c r="F24" s="105" t="s">
        <v>163</v>
      </c>
      <c r="G24" s="106" t="s">
        <v>164</v>
      </c>
      <c r="H24" s="105" t="s">
        <v>165</v>
      </c>
      <c r="I24" s="107" t="str">
        <f t="shared" si="0"/>
        <v>Show</v>
      </c>
      <c r="J24" s="107" t="str">
        <f t="shared" si="1"/>
        <v>Show</v>
      </c>
      <c r="K24" s="107" t="str">
        <f t="shared" si="2"/>
        <v>Show</v>
      </c>
      <c r="L24" s="107" t="str">
        <f t="shared" si="3"/>
        <v>Show</v>
      </c>
      <c r="M24" s="106" t="s">
        <v>69</v>
      </c>
      <c r="N24" s="106" t="s">
        <v>70</v>
      </c>
      <c r="O24" s="108">
        <v>39174</v>
      </c>
    </row>
    <row r="25" spans="1:15" s="106" customFormat="1" ht="25.5">
      <c r="A25" s="106" t="s">
        <v>166</v>
      </c>
      <c r="B25" s="111" t="s">
        <v>167</v>
      </c>
      <c r="C25" s="106" t="s">
        <v>168</v>
      </c>
      <c r="D25" s="106" t="s">
        <v>169</v>
      </c>
      <c r="E25" s="104" t="s">
        <v>170</v>
      </c>
      <c r="F25" s="105" t="s">
        <v>171</v>
      </c>
      <c r="G25" s="106" t="s">
        <v>172</v>
      </c>
      <c r="H25" s="105" t="s">
        <v>173</v>
      </c>
      <c r="I25" s="107" t="str">
        <f t="shared" si="0"/>
        <v>Show</v>
      </c>
      <c r="J25" s="107" t="str">
        <f t="shared" si="1"/>
        <v>Show</v>
      </c>
      <c r="K25" s="107" t="str">
        <f t="shared" si="2"/>
        <v>Show</v>
      </c>
      <c r="L25" s="107" t="str">
        <f t="shared" si="3"/>
        <v>Show</v>
      </c>
      <c r="M25" s="106" t="s">
        <v>69</v>
      </c>
      <c r="N25" s="106" t="s">
        <v>70</v>
      </c>
      <c r="O25" s="108">
        <v>39222</v>
      </c>
    </row>
    <row r="26" spans="1:15" s="5" customFormat="1" ht="25.5">
      <c r="A26" s="106" t="s">
        <v>174</v>
      </c>
      <c r="B26" s="111" t="s">
        <v>175</v>
      </c>
      <c r="C26" s="106" t="s">
        <v>168</v>
      </c>
      <c r="D26" s="106" t="s">
        <v>169</v>
      </c>
      <c r="E26" s="104" t="s">
        <v>170</v>
      </c>
      <c r="F26" s="105" t="s">
        <v>171</v>
      </c>
      <c r="G26" s="106" t="s">
        <v>172</v>
      </c>
      <c r="H26" s="105" t="s">
        <v>176</v>
      </c>
      <c r="I26" s="107" t="str">
        <f t="shared" si="0"/>
        <v>Show</v>
      </c>
      <c r="J26" s="107" t="str">
        <f t="shared" si="1"/>
        <v>Show</v>
      </c>
      <c r="K26" s="107" t="str">
        <f t="shared" si="2"/>
        <v>Show</v>
      </c>
      <c r="L26" s="107" t="str">
        <f t="shared" si="3"/>
        <v>Show</v>
      </c>
      <c r="M26" s="106" t="s">
        <v>69</v>
      </c>
      <c r="N26" s="106" t="s">
        <v>70</v>
      </c>
      <c r="O26" s="102">
        <v>39222</v>
      </c>
    </row>
    <row r="27" spans="1:15" s="8" customFormat="1" ht="38.25">
      <c r="A27" s="67" t="s">
        <v>177</v>
      </c>
      <c r="B27" s="74" t="s">
        <v>178</v>
      </c>
      <c r="C27" s="67" t="s">
        <v>168</v>
      </c>
      <c r="D27" s="67" t="s">
        <v>169</v>
      </c>
      <c r="E27" s="104" t="s">
        <v>170</v>
      </c>
      <c r="F27" s="105" t="s">
        <v>171</v>
      </c>
      <c r="G27" s="106" t="s">
        <v>172</v>
      </c>
      <c r="H27" s="105" t="s">
        <v>179</v>
      </c>
      <c r="I27" s="107" t="str">
        <f t="shared" si="0"/>
        <v>Show</v>
      </c>
      <c r="J27" s="107" t="str">
        <f t="shared" si="1"/>
        <v>Show</v>
      </c>
      <c r="K27" s="107" t="str">
        <f t="shared" si="2"/>
        <v>Show</v>
      </c>
      <c r="L27" s="107" t="str">
        <f t="shared" si="3"/>
        <v>Show</v>
      </c>
      <c r="M27" s="106" t="s">
        <v>69</v>
      </c>
      <c r="N27" s="106" t="s">
        <v>70</v>
      </c>
      <c r="O27" s="102">
        <v>39222</v>
      </c>
    </row>
    <row r="28" spans="1:15" s="106" customFormat="1" ht="25.5">
      <c r="A28" s="67" t="s">
        <v>180</v>
      </c>
      <c r="B28" s="74" t="s">
        <v>181</v>
      </c>
      <c r="C28" s="67" t="s">
        <v>168</v>
      </c>
      <c r="D28" s="67" t="s">
        <v>169</v>
      </c>
      <c r="E28" s="104" t="s">
        <v>170</v>
      </c>
      <c r="F28" s="105" t="s">
        <v>171</v>
      </c>
      <c r="G28" s="106" t="s">
        <v>172</v>
      </c>
      <c r="H28" s="105" t="s">
        <v>182</v>
      </c>
      <c r="I28" s="107" t="str">
        <f t="shared" si="0"/>
        <v>Show</v>
      </c>
      <c r="J28" s="107" t="str">
        <f t="shared" si="1"/>
        <v>Show</v>
      </c>
      <c r="K28" s="107" t="str">
        <f t="shared" si="2"/>
        <v>Show</v>
      </c>
      <c r="L28" s="107" t="str">
        <f t="shared" si="3"/>
        <v>Show</v>
      </c>
      <c r="M28" s="106" t="s">
        <v>69</v>
      </c>
      <c r="N28" s="106" t="s">
        <v>70</v>
      </c>
      <c r="O28" s="108">
        <v>39222</v>
      </c>
    </row>
    <row r="29" spans="1:15" s="106" customFormat="1" ht="25.5">
      <c r="A29" s="106" t="s">
        <v>183</v>
      </c>
      <c r="B29" s="111" t="s">
        <v>184</v>
      </c>
      <c r="C29" s="106" t="s">
        <v>168</v>
      </c>
      <c r="D29" s="106" t="s">
        <v>169</v>
      </c>
      <c r="E29" s="104" t="s">
        <v>170</v>
      </c>
      <c r="F29" s="105" t="s">
        <v>171</v>
      </c>
      <c r="G29" s="106" t="s">
        <v>172</v>
      </c>
      <c r="H29" s="105" t="s">
        <v>185</v>
      </c>
      <c r="I29" s="107" t="str">
        <f t="shared" si="0"/>
        <v>Show</v>
      </c>
      <c r="J29" s="107" t="str">
        <f t="shared" si="1"/>
        <v>Show</v>
      </c>
      <c r="K29" s="107" t="str">
        <f t="shared" si="2"/>
        <v>Show</v>
      </c>
      <c r="L29" s="107" t="str">
        <f t="shared" si="3"/>
        <v>Show</v>
      </c>
      <c r="M29" s="106" t="s">
        <v>69</v>
      </c>
      <c r="N29" s="106" t="s">
        <v>70</v>
      </c>
      <c r="O29" s="108">
        <v>39231</v>
      </c>
    </row>
    <row r="30" spans="1:15" s="106" customFormat="1" ht="38.25">
      <c r="A30" s="106" t="s">
        <v>186</v>
      </c>
      <c r="B30" s="111" t="s">
        <v>187</v>
      </c>
      <c r="C30" s="8" t="s">
        <v>188</v>
      </c>
      <c r="D30" s="67" t="s">
        <v>189</v>
      </c>
      <c r="E30" s="104" t="s">
        <v>190</v>
      </c>
      <c r="F30" s="105" t="s">
        <v>191</v>
      </c>
      <c r="G30" s="106" t="s">
        <v>192</v>
      </c>
      <c r="H30" s="105" t="s">
        <v>193</v>
      </c>
      <c r="I30" s="107" t="str">
        <f t="shared" si="0"/>
        <v>Show</v>
      </c>
      <c r="J30" s="107" t="str">
        <f t="shared" si="1"/>
        <v>Show</v>
      </c>
      <c r="K30" s="107" t="str">
        <f t="shared" si="2"/>
        <v>Show</v>
      </c>
      <c r="L30" s="107" t="str">
        <f t="shared" si="3"/>
        <v>Show</v>
      </c>
      <c r="M30" s="106" t="s">
        <v>73</v>
      </c>
      <c r="N30" s="106" t="s">
        <v>70</v>
      </c>
      <c r="O30" s="108" t="s">
        <v>6</v>
      </c>
    </row>
    <row r="31" spans="1:15" s="106" customFormat="1" ht="38.25">
      <c r="A31" s="106" t="s">
        <v>194</v>
      </c>
      <c r="B31" s="111" t="s">
        <v>195</v>
      </c>
      <c r="C31" s="8" t="s">
        <v>188</v>
      </c>
      <c r="D31" s="67" t="s">
        <v>189</v>
      </c>
      <c r="E31" s="104" t="s">
        <v>190</v>
      </c>
      <c r="F31" s="105" t="s">
        <v>191</v>
      </c>
      <c r="G31" s="106" t="s">
        <v>192</v>
      </c>
      <c r="H31" s="105" t="s">
        <v>196</v>
      </c>
      <c r="I31" s="107" t="str">
        <f t="shared" si="0"/>
        <v>Show</v>
      </c>
      <c r="J31" s="107" t="str">
        <f t="shared" si="1"/>
        <v>Show</v>
      </c>
      <c r="K31" s="107" t="str">
        <f t="shared" si="2"/>
        <v>Show</v>
      </c>
      <c r="L31" s="107" t="str">
        <f t="shared" si="3"/>
        <v>Show</v>
      </c>
      <c r="M31" s="106" t="s">
        <v>73</v>
      </c>
      <c r="N31" s="106" t="s">
        <v>70</v>
      </c>
      <c r="O31" s="108" t="s">
        <v>6</v>
      </c>
    </row>
    <row r="32" spans="1:15" s="106" customFormat="1" ht="38.25">
      <c r="A32" s="106" t="s">
        <v>197</v>
      </c>
      <c r="B32" s="111" t="s">
        <v>198</v>
      </c>
      <c r="C32" s="8" t="s">
        <v>188</v>
      </c>
      <c r="D32" s="67" t="s">
        <v>189</v>
      </c>
      <c r="E32" s="104" t="s">
        <v>190</v>
      </c>
      <c r="F32" s="105" t="s">
        <v>191</v>
      </c>
      <c r="G32" s="106" t="s">
        <v>192</v>
      </c>
      <c r="H32" s="105" t="s">
        <v>199</v>
      </c>
      <c r="I32" s="107" t="str">
        <f t="shared" si="0"/>
        <v>Show</v>
      </c>
      <c r="J32" s="107" t="str">
        <f t="shared" si="1"/>
        <v>Show</v>
      </c>
      <c r="K32" s="107" t="str">
        <f t="shared" si="2"/>
        <v>Show</v>
      </c>
      <c r="L32" s="107" t="str">
        <f t="shared" si="3"/>
        <v>Show</v>
      </c>
      <c r="M32" s="106" t="s">
        <v>69</v>
      </c>
      <c r="N32" s="106" t="s">
        <v>70</v>
      </c>
      <c r="O32" s="108" t="s">
        <v>6</v>
      </c>
    </row>
    <row r="33" spans="1:15" s="106" customFormat="1" ht="38.25">
      <c r="A33" s="106" t="s">
        <v>200</v>
      </c>
      <c r="B33" s="111" t="s">
        <v>201</v>
      </c>
      <c r="C33" s="8" t="s">
        <v>202</v>
      </c>
      <c r="D33" s="67" t="s">
        <v>203</v>
      </c>
      <c r="E33" s="104" t="s">
        <v>204</v>
      </c>
      <c r="F33" s="105" t="s">
        <v>205</v>
      </c>
      <c r="G33" s="106" t="s">
        <v>206</v>
      </c>
      <c r="H33" s="105" t="s">
        <v>641</v>
      </c>
      <c r="I33" s="107" t="str">
        <f t="shared" si="0"/>
        <v>Show</v>
      </c>
      <c r="J33" s="107" t="str">
        <f t="shared" si="1"/>
        <v>Show</v>
      </c>
      <c r="K33" s="107" t="str">
        <f t="shared" si="2"/>
        <v>Show</v>
      </c>
      <c r="L33" s="107" t="str">
        <f t="shared" si="3"/>
        <v>Show</v>
      </c>
      <c r="M33" s="106" t="s">
        <v>69</v>
      </c>
      <c r="N33" s="106" t="s">
        <v>70</v>
      </c>
      <c r="O33" s="108">
        <v>39262</v>
      </c>
    </row>
    <row r="34" spans="1:14" ht="12.75">
      <c r="A34" s="106" t="s">
        <v>207</v>
      </c>
      <c r="B34" s="111" t="s">
        <v>208</v>
      </c>
      <c r="C34" s="6" t="s">
        <v>90</v>
      </c>
      <c r="D34" s="6" t="s">
        <v>91</v>
      </c>
      <c r="E34" s="129" t="s">
        <v>92</v>
      </c>
      <c r="F34" s="127" t="s">
        <v>93</v>
      </c>
      <c r="G34" s="127" t="s">
        <v>209</v>
      </c>
      <c r="H34" s="105" t="s">
        <v>706</v>
      </c>
      <c r="I34" s="107" t="str">
        <f t="shared" si="0"/>
        <v>Show</v>
      </c>
      <c r="J34" s="107" t="str">
        <f t="shared" si="1"/>
        <v>Show</v>
      </c>
      <c r="K34" s="107" t="str">
        <f t="shared" si="2"/>
        <v>Show</v>
      </c>
      <c r="L34" s="107" t="str">
        <f t="shared" si="3"/>
        <v>Show</v>
      </c>
      <c r="M34" s="106" t="s">
        <v>69</v>
      </c>
      <c r="N34" s="106" t="s">
        <v>628</v>
      </c>
    </row>
    <row r="35" spans="1:15" s="126" customFormat="1" ht="38.25">
      <c r="A35" s="105" t="s">
        <v>210</v>
      </c>
      <c r="B35" s="120" t="s">
        <v>211</v>
      </c>
      <c r="C35" s="9" t="s">
        <v>212</v>
      </c>
      <c r="D35" s="9" t="s">
        <v>213</v>
      </c>
      <c r="E35" s="130" t="s">
        <v>214</v>
      </c>
      <c r="F35" s="120" t="s">
        <v>215</v>
      </c>
      <c r="G35" s="120" t="s">
        <v>296</v>
      </c>
      <c r="H35" s="120" t="s">
        <v>216</v>
      </c>
      <c r="I35" s="107" t="str">
        <f t="shared" si="0"/>
        <v>Show</v>
      </c>
      <c r="J35" s="107" t="str">
        <f t="shared" si="1"/>
        <v>Show</v>
      </c>
      <c r="K35" s="107" t="str">
        <f t="shared" si="2"/>
        <v>Show</v>
      </c>
      <c r="L35" s="107" t="str">
        <f t="shared" si="3"/>
        <v>Show</v>
      </c>
      <c r="M35" s="126" t="s">
        <v>69</v>
      </c>
      <c r="N35" s="126" t="s">
        <v>70</v>
      </c>
      <c r="O35" s="108" t="s">
        <v>217</v>
      </c>
    </row>
  </sheetData>
  <sheetProtection/>
  <hyperlinks>
    <hyperlink ref="E3" r:id="rId1" display="mke@dmu.dk"/>
    <hyperlink ref="E4" r:id="rId2" display="mke@dmu.dk"/>
    <hyperlink ref="E5" r:id="rId3" display="mke@dmu.dk"/>
    <hyperlink ref="E6" r:id="rId4" display="goricsan@ara.bme.hu"/>
    <hyperlink ref="E7" r:id="rId5" display="goricsan@ara.bme.hu"/>
    <hyperlink ref="E8" r:id="rId6" display="goricsan@ara.bme.hu"/>
    <hyperlink ref="E9" r:id="rId7" display="erwin.polreich@zamg.ac.at"/>
    <hyperlink ref="E10" r:id="rId8" display="silvana.disabatino@unile.it"/>
    <hyperlink ref="E11" r:id="rId9" display="silvana.disabatino@unile.it"/>
    <hyperlink ref="E12" r:id="rId10" display="jl.santiago@ciemat.es"/>
    <hyperlink ref="E13" r:id="rId11" display="jl.santiago@ciemat.es"/>
    <hyperlink ref="E14" r:id="rId12" display="jl.santiago@ciemat.es"/>
    <hyperlink ref="E15" r:id="rId13" display="bartzis@uowm.gr"/>
    <hyperlink ref="E16" r:id="rId14" display="bartzis@uowm.gr"/>
    <hyperlink ref="E17" r:id="rId15" display="bartzis@uowm.gr"/>
    <hyperlink ref="E18" r:id="rId16" display="franke@ift.mb.uni-siegen.de"/>
    <hyperlink ref="E19" r:id="rId17" display="franke@ift.mb.uni-siegen.de"/>
    <hyperlink ref="E20" r:id="rId18" display="franke@ift.mb.uni-siegen.de"/>
    <hyperlink ref="E21" r:id="rId19" display="goricsan@ara.bme.hu"/>
    <hyperlink ref="E22" r:id="rId20" display="goricsan@ara.bme.hu"/>
    <hyperlink ref="E23" r:id="rId21" display="antti.hellsten@tkk.fi"/>
    <hyperlink ref="E24" r:id="rId22" display="heinke.schluenzen@zmaw.de"/>
    <hyperlink ref="E25" r:id="rId23" display="fotisb@aix.meng.auth.gr"/>
    <hyperlink ref="E26" r:id="rId24" display="fotisb@aix.meng.auth.gr"/>
    <hyperlink ref="E27" r:id="rId25" display="fotisb@aix.meng.auth.gr"/>
    <hyperlink ref="E28" r:id="rId26" display="fotisb@aix.meng.auth.gr"/>
    <hyperlink ref="E29" r:id="rId27" display="fotisb@aix.meng.auth.gr"/>
    <hyperlink ref="E33" r:id="rId28" display="alb@dmi.dk"/>
    <hyperlink ref="E34" r:id="rId29" display="erwin.polreich@zamg.ac.at"/>
  </hyperlinks>
  <printOptions/>
  <pageMargins left="0.7480314960629921" right="0.7480314960629921" top="0.984251968503937" bottom="0.984251968503937" header="0.5118110236220472" footer="0.5118110236220472"/>
  <pageSetup fitToHeight="2" fitToWidth="1" horizontalDpi="300" verticalDpi="300" orientation="landscape" paperSize="8" scale="48" r:id="rId32"/>
  <headerFooter alignWithMargins="0">
    <oddHeader>&amp;L&amp;"Arial,fed"&amp;12 0 degree flow case. Short description&amp;C&amp;12&amp;F ! &amp;A&amp;R&amp;12&amp;D</oddHeader>
  </headerFooter>
  <legacyDrawing r:id="rId3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zoomScale="70" zoomScaleNormal="7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9.140625" style="67" customWidth="1"/>
    <col min="2" max="2" width="27.00390625" style="38" customWidth="1"/>
    <col min="3" max="3" width="16.00390625" style="38" customWidth="1"/>
    <col min="4" max="4" width="11.8515625" style="38" customWidth="1"/>
    <col min="5" max="5" width="29.57421875" style="38" customWidth="1"/>
    <col min="6" max="6" width="25.00390625" style="72" customWidth="1"/>
    <col min="7" max="7" width="24.7109375" style="38" customWidth="1"/>
    <col min="8" max="8" width="35.57421875" style="72" customWidth="1"/>
    <col min="9" max="9" width="11.7109375" style="72" customWidth="1"/>
    <col min="10" max="10" width="13.421875" style="72" customWidth="1"/>
    <col min="11" max="11" width="14.140625" style="72" customWidth="1"/>
    <col min="12" max="12" width="13.57421875" style="72" customWidth="1"/>
    <col min="13" max="13" width="11.28125" style="38" customWidth="1"/>
    <col min="14" max="14" width="9.140625" style="38" customWidth="1"/>
    <col min="15" max="15" width="12.7109375" style="102" bestFit="1" customWidth="1"/>
    <col min="16" max="16384" width="9.140625" style="38" customWidth="1"/>
  </cols>
  <sheetData>
    <row r="1" spans="1:15" s="147" customFormat="1" ht="63.75">
      <c r="A1" s="137" t="s">
        <v>42</v>
      </c>
      <c r="B1" s="137" t="s">
        <v>43</v>
      </c>
      <c r="C1" s="137" t="s">
        <v>44</v>
      </c>
      <c r="D1" s="137"/>
      <c r="F1" s="148" t="s">
        <v>45</v>
      </c>
      <c r="G1" s="137" t="s">
        <v>46</v>
      </c>
      <c r="H1" s="148" t="s">
        <v>47</v>
      </c>
      <c r="I1" s="148" t="s">
        <v>48</v>
      </c>
      <c r="J1" s="148" t="s">
        <v>49</v>
      </c>
      <c r="K1" s="148" t="s">
        <v>50</v>
      </c>
      <c r="L1" s="148" t="s">
        <v>51</v>
      </c>
      <c r="M1" s="148" t="s">
        <v>52</v>
      </c>
      <c r="N1" s="148" t="s">
        <v>53</v>
      </c>
      <c r="O1" s="150" t="s">
        <v>54</v>
      </c>
    </row>
    <row r="2" spans="3:14" ht="76.5">
      <c r="C2" s="6" t="s">
        <v>218</v>
      </c>
      <c r="E2" s="38" t="s">
        <v>57</v>
      </c>
      <c r="F2" s="7" t="s">
        <v>58</v>
      </c>
      <c r="G2" s="6" t="s">
        <v>59</v>
      </c>
      <c r="M2" s="72" t="s">
        <v>60</v>
      </c>
      <c r="N2" s="72" t="s">
        <v>61</v>
      </c>
    </row>
    <row r="3" spans="3:12" ht="12.75">
      <c r="C3" s="6"/>
      <c r="E3" s="6"/>
      <c r="I3" s="128"/>
      <c r="J3" s="128"/>
      <c r="K3" s="128"/>
      <c r="L3" s="128"/>
    </row>
    <row r="4" spans="1:16" s="106" customFormat="1" ht="89.25">
      <c r="A4" s="67" t="s">
        <v>219</v>
      </c>
      <c r="B4" s="67" t="s">
        <v>63</v>
      </c>
      <c r="C4" s="8" t="s">
        <v>64</v>
      </c>
      <c r="D4" s="8" t="s">
        <v>65</v>
      </c>
      <c r="E4" s="104" t="s">
        <v>66</v>
      </c>
      <c r="F4" s="105" t="s">
        <v>67</v>
      </c>
      <c r="G4" s="106" t="s">
        <v>68</v>
      </c>
      <c r="H4" s="110" t="s">
        <v>563</v>
      </c>
      <c r="I4" s="107" t="str">
        <f>HYPERLINK("#Info_Flow45!C"&amp;ROW()+1&amp;":K"&amp;ROW()+1,"Show")</f>
        <v>Show</v>
      </c>
      <c r="J4" s="107" t="str">
        <f>HYPERLINK("#Info_Flow45!L"&amp;ROW()+1&amp;":T"&amp;ROW()+1,"Show")</f>
        <v>Show</v>
      </c>
      <c r="K4" s="107" t="str">
        <f>HYPERLINK("#Info_Flow45!U"&amp;ROW()+1&amp;":AA"&amp;ROW()+1,"Show")</f>
        <v>Show</v>
      </c>
      <c r="L4" s="107" t="str">
        <f>HYPERLINK("#Info_Flow45!AB"&amp;ROW()+1&amp;":AO"&amp;ROW()+1,"Show")</f>
        <v>Show</v>
      </c>
      <c r="M4" s="106" t="s">
        <v>73</v>
      </c>
      <c r="N4" s="106" t="s">
        <v>70</v>
      </c>
      <c r="O4" s="108">
        <v>39194</v>
      </c>
      <c r="P4" s="108"/>
    </row>
    <row r="5" spans="1:15" s="106" customFormat="1" ht="51">
      <c r="A5" s="106" t="s">
        <v>220</v>
      </c>
      <c r="B5" s="106" t="s">
        <v>221</v>
      </c>
      <c r="C5" s="8" t="s">
        <v>64</v>
      </c>
      <c r="D5" s="8" t="s">
        <v>65</v>
      </c>
      <c r="E5" s="104" t="s">
        <v>66</v>
      </c>
      <c r="F5" s="105" t="s">
        <v>67</v>
      </c>
      <c r="G5" s="106" t="s">
        <v>68</v>
      </c>
      <c r="H5" s="105" t="s">
        <v>222</v>
      </c>
      <c r="I5" s="107" t="str">
        <f aca="true" t="shared" si="0" ref="I5:I32">HYPERLINK("#Info_Flow45!C"&amp;ROW()+1&amp;":K"&amp;ROW()+1,"Show")</f>
        <v>Show</v>
      </c>
      <c r="J5" s="107" t="str">
        <f aca="true" t="shared" si="1" ref="J5:J32">HYPERLINK("#Info_Flow45!L"&amp;ROW()+1&amp;":T"&amp;ROW()+1,"Show")</f>
        <v>Show</v>
      </c>
      <c r="K5" s="107" t="str">
        <f aca="true" t="shared" si="2" ref="K5:K32">HYPERLINK("#Info_Flow45!U"&amp;ROW()+1&amp;":AA"&amp;ROW()+1,"Show")</f>
        <v>Show</v>
      </c>
      <c r="L5" s="107" t="str">
        <f aca="true" t="shared" si="3" ref="L5:L32">HYPERLINK("#Info_Flow45!AB"&amp;ROW()+1&amp;":AO"&amp;ROW()+1,"Show")</f>
        <v>Show</v>
      </c>
      <c r="M5" s="106" t="s">
        <v>69</v>
      </c>
      <c r="N5" s="106" t="s">
        <v>70</v>
      </c>
      <c r="O5" s="108">
        <v>39251</v>
      </c>
    </row>
    <row r="6" spans="1:15" s="5" customFormat="1" ht="25.5">
      <c r="A6" s="106" t="s">
        <v>223</v>
      </c>
      <c r="B6" s="109" t="s">
        <v>556</v>
      </c>
      <c r="C6" s="8" t="s">
        <v>78</v>
      </c>
      <c r="D6" s="8" t="s">
        <v>79</v>
      </c>
      <c r="E6" s="104" t="s">
        <v>80</v>
      </c>
      <c r="F6" s="105" t="s">
        <v>34</v>
      </c>
      <c r="G6" s="106" t="s">
        <v>68</v>
      </c>
      <c r="H6" s="106" t="s">
        <v>81</v>
      </c>
      <c r="I6" s="107" t="str">
        <f t="shared" si="0"/>
        <v>Show</v>
      </c>
      <c r="J6" s="107" t="str">
        <f t="shared" si="1"/>
        <v>Show</v>
      </c>
      <c r="K6" s="107" t="str">
        <f t="shared" si="2"/>
        <v>Show</v>
      </c>
      <c r="L6" s="107" t="str">
        <f t="shared" si="3"/>
        <v>Show</v>
      </c>
      <c r="M6" s="106" t="s">
        <v>73</v>
      </c>
      <c r="N6" s="106" t="s">
        <v>70</v>
      </c>
      <c r="O6" s="108" t="s">
        <v>33</v>
      </c>
    </row>
    <row r="7" spans="1:15" s="8" customFormat="1" ht="25.5">
      <c r="A7" s="67" t="s">
        <v>224</v>
      </c>
      <c r="B7" s="32" t="s">
        <v>557</v>
      </c>
      <c r="C7" s="8" t="s">
        <v>78</v>
      </c>
      <c r="D7" s="8" t="s">
        <v>79</v>
      </c>
      <c r="E7" s="104" t="s">
        <v>80</v>
      </c>
      <c r="F7" s="105" t="s">
        <v>34</v>
      </c>
      <c r="G7" s="106" t="s">
        <v>68</v>
      </c>
      <c r="H7" s="106" t="s">
        <v>84</v>
      </c>
      <c r="I7" s="107" t="str">
        <f t="shared" si="0"/>
        <v>Show</v>
      </c>
      <c r="J7" s="107" t="str">
        <f t="shared" si="1"/>
        <v>Show</v>
      </c>
      <c r="K7" s="107" t="str">
        <f t="shared" si="2"/>
        <v>Show</v>
      </c>
      <c r="L7" s="107" t="str">
        <f t="shared" si="3"/>
        <v>Show</v>
      </c>
      <c r="M7" s="106" t="s">
        <v>73</v>
      </c>
      <c r="N7" s="106" t="s">
        <v>70</v>
      </c>
      <c r="O7" s="108" t="s">
        <v>33</v>
      </c>
    </row>
    <row r="8" spans="1:15" s="106" customFormat="1" ht="25.5">
      <c r="A8" s="67" t="s">
        <v>225</v>
      </c>
      <c r="B8" s="32" t="s">
        <v>558</v>
      </c>
      <c r="C8" s="8" t="s">
        <v>78</v>
      </c>
      <c r="D8" s="8" t="s">
        <v>79</v>
      </c>
      <c r="E8" s="104" t="s">
        <v>80</v>
      </c>
      <c r="F8" s="105" t="s">
        <v>34</v>
      </c>
      <c r="G8" s="106" t="s">
        <v>68</v>
      </c>
      <c r="H8" s="106" t="s">
        <v>87</v>
      </c>
      <c r="I8" s="107" t="str">
        <f t="shared" si="0"/>
        <v>Show</v>
      </c>
      <c r="J8" s="107" t="str">
        <f t="shared" si="1"/>
        <v>Show</v>
      </c>
      <c r="K8" s="107" t="str">
        <f t="shared" si="2"/>
        <v>Show</v>
      </c>
      <c r="L8" s="107" t="str">
        <f t="shared" si="3"/>
        <v>Show</v>
      </c>
      <c r="M8" s="106" t="s">
        <v>69</v>
      </c>
      <c r="N8" s="106" t="s">
        <v>70</v>
      </c>
      <c r="O8" s="108" t="s">
        <v>33</v>
      </c>
    </row>
    <row r="9" spans="1:15" s="106" customFormat="1" ht="25.5">
      <c r="A9" s="106" t="s">
        <v>226</v>
      </c>
      <c r="B9" s="106" t="s">
        <v>89</v>
      </c>
      <c r="C9" s="8" t="s">
        <v>90</v>
      </c>
      <c r="D9" s="8" t="s">
        <v>91</v>
      </c>
      <c r="E9" s="104" t="s">
        <v>92</v>
      </c>
      <c r="F9" s="106" t="s">
        <v>93</v>
      </c>
      <c r="G9" s="106" t="s">
        <v>94</v>
      </c>
      <c r="H9" s="110" t="s">
        <v>559</v>
      </c>
      <c r="I9" s="107" t="str">
        <f t="shared" si="0"/>
        <v>Show</v>
      </c>
      <c r="J9" s="107" t="str">
        <f t="shared" si="1"/>
        <v>Show</v>
      </c>
      <c r="K9" s="107" t="str">
        <f t="shared" si="2"/>
        <v>Show</v>
      </c>
      <c r="L9" s="107" t="str">
        <f t="shared" si="3"/>
        <v>Show</v>
      </c>
      <c r="M9" s="106" t="s">
        <v>69</v>
      </c>
      <c r="N9" s="106" t="s">
        <v>70</v>
      </c>
      <c r="O9" s="108">
        <v>39617</v>
      </c>
    </row>
    <row r="10" spans="1:15" s="106" customFormat="1" ht="38.25">
      <c r="A10" s="106" t="s">
        <v>227</v>
      </c>
      <c r="B10" s="106" t="s">
        <v>228</v>
      </c>
      <c r="C10" s="8" t="s">
        <v>108</v>
      </c>
      <c r="D10" s="8" t="s">
        <v>109</v>
      </c>
      <c r="E10" s="104" t="s">
        <v>110</v>
      </c>
      <c r="F10" s="105" t="s">
        <v>111</v>
      </c>
      <c r="G10" s="106" t="s">
        <v>101</v>
      </c>
      <c r="H10" s="105" t="s">
        <v>229</v>
      </c>
      <c r="I10" s="107" t="str">
        <f t="shared" si="0"/>
        <v>Show</v>
      </c>
      <c r="J10" s="107" t="str">
        <f t="shared" si="1"/>
        <v>Show</v>
      </c>
      <c r="K10" s="107" t="str">
        <f t="shared" si="2"/>
        <v>Show</v>
      </c>
      <c r="L10" s="107" t="str">
        <f t="shared" si="3"/>
        <v>Show</v>
      </c>
      <c r="M10" s="106" t="s">
        <v>69</v>
      </c>
      <c r="N10" s="106" t="s">
        <v>70</v>
      </c>
      <c r="O10" s="108"/>
    </row>
    <row r="11" spans="1:15" s="106" customFormat="1" ht="51">
      <c r="A11" s="106" t="s">
        <v>230</v>
      </c>
      <c r="B11" s="106" t="s">
        <v>96</v>
      </c>
      <c r="C11" s="8" t="s">
        <v>231</v>
      </c>
      <c r="D11" s="8" t="s">
        <v>232</v>
      </c>
      <c r="E11" s="104" t="s">
        <v>99</v>
      </c>
      <c r="F11" s="105" t="s">
        <v>100</v>
      </c>
      <c r="G11" s="106" t="s">
        <v>101</v>
      </c>
      <c r="H11" s="105" t="s">
        <v>102</v>
      </c>
      <c r="I11" s="107" t="str">
        <f t="shared" si="0"/>
        <v>Show</v>
      </c>
      <c r="J11" s="107" t="str">
        <f t="shared" si="1"/>
        <v>Show</v>
      </c>
      <c r="K11" s="107" t="str">
        <f t="shared" si="2"/>
        <v>Show</v>
      </c>
      <c r="L11" s="107" t="str">
        <f t="shared" si="3"/>
        <v>Show</v>
      </c>
      <c r="M11" s="106" t="s">
        <v>69</v>
      </c>
      <c r="N11" s="106" t="s">
        <v>70</v>
      </c>
      <c r="O11" s="108">
        <v>39171</v>
      </c>
    </row>
    <row r="12" spans="1:15" s="5" customFormat="1" ht="25.5">
      <c r="A12" s="106" t="s">
        <v>233</v>
      </c>
      <c r="B12" s="106" t="s">
        <v>234</v>
      </c>
      <c r="C12" s="8" t="s">
        <v>235</v>
      </c>
      <c r="D12" s="8" t="s">
        <v>136</v>
      </c>
      <c r="E12" s="104" t="s">
        <v>236</v>
      </c>
      <c r="F12" s="105" t="s">
        <v>237</v>
      </c>
      <c r="G12" s="106" t="s">
        <v>101</v>
      </c>
      <c r="H12" s="105" t="s">
        <v>238</v>
      </c>
      <c r="I12" s="107" t="str">
        <f t="shared" si="0"/>
        <v>Show</v>
      </c>
      <c r="J12" s="107" t="str">
        <f t="shared" si="1"/>
        <v>Show</v>
      </c>
      <c r="K12" s="107" t="str">
        <f t="shared" si="2"/>
        <v>Show</v>
      </c>
      <c r="L12" s="107" t="str">
        <f t="shared" si="3"/>
        <v>Show</v>
      </c>
      <c r="M12" s="106" t="s">
        <v>69</v>
      </c>
      <c r="N12" s="106" t="s">
        <v>70</v>
      </c>
      <c r="O12" s="108">
        <v>39388</v>
      </c>
    </row>
    <row r="13" spans="1:15" s="5" customFormat="1" ht="38.25">
      <c r="A13" s="67" t="s">
        <v>239</v>
      </c>
      <c r="B13" s="67" t="s">
        <v>134</v>
      </c>
      <c r="C13" s="8" t="s">
        <v>235</v>
      </c>
      <c r="D13" s="8" t="s">
        <v>136</v>
      </c>
      <c r="E13" s="104" t="s">
        <v>236</v>
      </c>
      <c r="F13" s="105" t="s">
        <v>237</v>
      </c>
      <c r="G13" s="106" t="s">
        <v>101</v>
      </c>
      <c r="H13" s="105" t="s">
        <v>240</v>
      </c>
      <c r="I13" s="107" t="str">
        <f t="shared" si="0"/>
        <v>Show</v>
      </c>
      <c r="J13" s="107" t="str">
        <f t="shared" si="1"/>
        <v>Show</v>
      </c>
      <c r="K13" s="107" t="str">
        <f t="shared" si="2"/>
        <v>Show</v>
      </c>
      <c r="L13" s="107" t="str">
        <f t="shared" si="3"/>
        <v>Show</v>
      </c>
      <c r="M13" s="106" t="s">
        <v>69</v>
      </c>
      <c r="N13" s="106" t="s">
        <v>70</v>
      </c>
      <c r="O13" s="108">
        <v>39363</v>
      </c>
    </row>
    <row r="14" spans="1:15" s="5" customFormat="1" ht="25.5">
      <c r="A14" s="67" t="s">
        <v>241</v>
      </c>
      <c r="B14" s="67" t="s">
        <v>142</v>
      </c>
      <c r="C14" s="8" t="s">
        <v>235</v>
      </c>
      <c r="D14" s="8" t="s">
        <v>136</v>
      </c>
      <c r="E14" s="104" t="s">
        <v>236</v>
      </c>
      <c r="F14" s="105" t="s">
        <v>237</v>
      </c>
      <c r="G14" s="106" t="s">
        <v>101</v>
      </c>
      <c r="H14" s="105" t="s">
        <v>242</v>
      </c>
      <c r="I14" s="107" t="str">
        <f t="shared" si="0"/>
        <v>Show</v>
      </c>
      <c r="J14" s="107" t="str">
        <f t="shared" si="1"/>
        <v>Show</v>
      </c>
      <c r="K14" s="107" t="str">
        <f t="shared" si="2"/>
        <v>Show</v>
      </c>
      <c r="L14" s="107" t="str">
        <f t="shared" si="3"/>
        <v>Show</v>
      </c>
      <c r="M14" s="106" t="s">
        <v>69</v>
      </c>
      <c r="N14" s="106" t="s">
        <v>70</v>
      </c>
      <c r="O14" s="108">
        <v>39363</v>
      </c>
    </row>
    <row r="15" spans="1:15" s="5" customFormat="1" ht="25.5">
      <c r="A15" s="67" t="s">
        <v>243</v>
      </c>
      <c r="B15" s="67" t="s">
        <v>145</v>
      </c>
      <c r="C15" s="8" t="s">
        <v>235</v>
      </c>
      <c r="D15" s="8" t="s">
        <v>136</v>
      </c>
      <c r="E15" s="104" t="s">
        <v>236</v>
      </c>
      <c r="F15" s="105" t="s">
        <v>237</v>
      </c>
      <c r="G15" s="106" t="s">
        <v>101</v>
      </c>
      <c r="H15" s="105" t="s">
        <v>244</v>
      </c>
      <c r="I15" s="107" t="str">
        <f t="shared" si="0"/>
        <v>Show</v>
      </c>
      <c r="J15" s="107" t="str">
        <f t="shared" si="1"/>
        <v>Show</v>
      </c>
      <c r="K15" s="107" t="str">
        <f t="shared" si="2"/>
        <v>Show</v>
      </c>
      <c r="L15" s="107" t="str">
        <f t="shared" si="3"/>
        <v>Show</v>
      </c>
      <c r="M15" s="106" t="s">
        <v>69</v>
      </c>
      <c r="N15" s="106" t="s">
        <v>70</v>
      </c>
      <c r="O15" s="108">
        <v>39363</v>
      </c>
    </row>
    <row r="16" spans="1:15" s="106" customFormat="1" ht="25.5">
      <c r="A16" s="67" t="s">
        <v>245</v>
      </c>
      <c r="B16" s="67" t="s">
        <v>246</v>
      </c>
      <c r="C16" s="8" t="s">
        <v>78</v>
      </c>
      <c r="D16" s="8" t="s">
        <v>79</v>
      </c>
      <c r="E16" s="104" t="s">
        <v>80</v>
      </c>
      <c r="F16" s="105" t="s">
        <v>34</v>
      </c>
      <c r="G16" s="106" t="s">
        <v>148</v>
      </c>
      <c r="H16" s="105" t="s">
        <v>35</v>
      </c>
      <c r="I16" s="107" t="str">
        <f t="shared" si="0"/>
        <v>Show</v>
      </c>
      <c r="J16" s="107" t="str">
        <f t="shared" si="1"/>
        <v>Show</v>
      </c>
      <c r="K16" s="107" t="str">
        <f t="shared" si="2"/>
        <v>Show</v>
      </c>
      <c r="L16" s="107" t="str">
        <f t="shared" si="3"/>
        <v>Show</v>
      </c>
      <c r="M16" s="106" t="s">
        <v>69</v>
      </c>
      <c r="N16" s="106" t="s">
        <v>70</v>
      </c>
      <c r="O16" s="108" t="s">
        <v>32</v>
      </c>
    </row>
    <row r="17" spans="1:15" s="106" customFormat="1" ht="25.5">
      <c r="A17" s="106" t="s">
        <v>247</v>
      </c>
      <c r="B17" s="106" t="s">
        <v>248</v>
      </c>
      <c r="C17" s="8" t="s">
        <v>78</v>
      </c>
      <c r="D17" s="8" t="s">
        <v>79</v>
      </c>
      <c r="E17" s="104" t="s">
        <v>80</v>
      </c>
      <c r="F17" s="105" t="s">
        <v>34</v>
      </c>
      <c r="G17" s="106" t="s">
        <v>148</v>
      </c>
      <c r="H17" s="105" t="s">
        <v>249</v>
      </c>
      <c r="I17" s="107" t="str">
        <f t="shared" si="0"/>
        <v>Show</v>
      </c>
      <c r="J17" s="107" t="str">
        <f t="shared" si="1"/>
        <v>Show</v>
      </c>
      <c r="K17" s="107" t="str">
        <f t="shared" si="2"/>
        <v>Show</v>
      </c>
      <c r="L17" s="107" t="str">
        <f t="shared" si="3"/>
        <v>Show</v>
      </c>
      <c r="M17" s="106" t="s">
        <v>69</v>
      </c>
      <c r="N17" s="106" t="s">
        <v>70</v>
      </c>
      <c r="O17" s="108" t="s">
        <v>32</v>
      </c>
    </row>
    <row r="18" spans="1:15" s="5" customFormat="1" ht="51">
      <c r="A18" s="106" t="s">
        <v>250</v>
      </c>
      <c r="B18" s="106" t="s">
        <v>128</v>
      </c>
      <c r="C18" s="8" t="s">
        <v>121</v>
      </c>
      <c r="D18" s="8" t="s">
        <v>122</v>
      </c>
      <c r="E18" s="104" t="s">
        <v>123</v>
      </c>
      <c r="F18" s="105" t="s">
        <v>124</v>
      </c>
      <c r="G18" s="106" t="s">
        <v>251</v>
      </c>
      <c r="H18" s="105" t="s">
        <v>252</v>
      </c>
      <c r="I18" s="107" t="str">
        <f t="shared" si="0"/>
        <v>Show</v>
      </c>
      <c r="J18" s="107" t="str">
        <f t="shared" si="1"/>
        <v>Show</v>
      </c>
      <c r="K18" s="107" t="str">
        <f t="shared" si="2"/>
        <v>Show</v>
      </c>
      <c r="L18" s="107" t="str">
        <f t="shared" si="3"/>
        <v>Show</v>
      </c>
      <c r="M18" s="106" t="s">
        <v>69</v>
      </c>
      <c r="N18" s="106" t="s">
        <v>70</v>
      </c>
      <c r="O18" s="108" t="s">
        <v>263</v>
      </c>
    </row>
    <row r="19" spans="1:15" s="5" customFormat="1" ht="25.5">
      <c r="A19" s="67" t="s">
        <v>253</v>
      </c>
      <c r="B19" s="67" t="s">
        <v>254</v>
      </c>
      <c r="C19" s="8" t="s">
        <v>168</v>
      </c>
      <c r="D19" s="8" t="s">
        <v>169</v>
      </c>
      <c r="E19" s="104" t="s">
        <v>255</v>
      </c>
      <c r="F19" s="105" t="s">
        <v>256</v>
      </c>
      <c r="G19" s="106" t="s">
        <v>257</v>
      </c>
      <c r="H19" s="105" t="s">
        <v>258</v>
      </c>
      <c r="I19" s="107" t="str">
        <f t="shared" si="0"/>
        <v>Show</v>
      </c>
      <c r="J19" s="107" t="str">
        <f t="shared" si="1"/>
        <v>Show</v>
      </c>
      <c r="K19" s="107" t="str">
        <f t="shared" si="2"/>
        <v>Show</v>
      </c>
      <c r="L19" s="107" t="str">
        <f t="shared" si="3"/>
        <v>Show</v>
      </c>
      <c r="M19" s="67" t="s">
        <v>69</v>
      </c>
      <c r="N19" s="67" t="s">
        <v>70</v>
      </c>
      <c r="O19" s="102" t="s">
        <v>8</v>
      </c>
    </row>
    <row r="20" spans="1:15" s="5" customFormat="1" ht="12.75">
      <c r="A20" s="67" t="s">
        <v>259</v>
      </c>
      <c r="B20" s="67" t="s">
        <v>260</v>
      </c>
      <c r="C20" s="8" t="s">
        <v>152</v>
      </c>
      <c r="D20" s="8" t="s">
        <v>153</v>
      </c>
      <c r="E20" s="104" t="s">
        <v>4</v>
      </c>
      <c r="F20" s="105" t="s">
        <v>261</v>
      </c>
      <c r="G20" s="106" t="s">
        <v>156</v>
      </c>
      <c r="H20" s="105" t="s">
        <v>262</v>
      </c>
      <c r="I20" s="107" t="str">
        <f t="shared" si="0"/>
        <v>Show</v>
      </c>
      <c r="J20" s="107" t="str">
        <f t="shared" si="1"/>
        <v>Show</v>
      </c>
      <c r="K20" s="107" t="str">
        <f t="shared" si="2"/>
        <v>Show</v>
      </c>
      <c r="L20" s="107" t="str">
        <f t="shared" si="3"/>
        <v>Show</v>
      </c>
      <c r="M20" s="106" t="s">
        <v>69</v>
      </c>
      <c r="N20" s="106" t="s">
        <v>70</v>
      </c>
      <c r="O20" s="108" t="s">
        <v>263</v>
      </c>
    </row>
    <row r="21" spans="1:15" s="5" customFormat="1" ht="12.75">
      <c r="A21" s="67" t="s">
        <v>264</v>
      </c>
      <c r="B21" s="67" t="s">
        <v>265</v>
      </c>
      <c r="C21" s="8" t="s">
        <v>152</v>
      </c>
      <c r="D21" s="8" t="s">
        <v>153</v>
      </c>
      <c r="E21" s="104" t="s">
        <v>4</v>
      </c>
      <c r="F21" s="105" t="s">
        <v>261</v>
      </c>
      <c r="G21" s="106" t="s">
        <v>156</v>
      </c>
      <c r="H21" s="105" t="s">
        <v>266</v>
      </c>
      <c r="I21" s="107" t="str">
        <f t="shared" si="0"/>
        <v>Show</v>
      </c>
      <c r="J21" s="107" t="str">
        <f t="shared" si="1"/>
        <v>Show</v>
      </c>
      <c r="K21" s="107" t="str">
        <f t="shared" si="2"/>
        <v>Show</v>
      </c>
      <c r="L21" s="107" t="str">
        <f t="shared" si="3"/>
        <v>Show</v>
      </c>
      <c r="M21" s="106" t="s">
        <v>69</v>
      </c>
      <c r="N21" s="106" t="s">
        <v>70</v>
      </c>
      <c r="O21" s="108" t="s">
        <v>263</v>
      </c>
    </row>
    <row r="22" spans="1:15" s="5" customFormat="1" ht="12.75">
      <c r="A22" s="67" t="s">
        <v>267</v>
      </c>
      <c r="B22" s="67" t="s">
        <v>268</v>
      </c>
      <c r="C22" s="8" t="s">
        <v>152</v>
      </c>
      <c r="D22" s="8" t="s">
        <v>153</v>
      </c>
      <c r="E22" s="104" t="s">
        <v>4</v>
      </c>
      <c r="F22" s="105" t="s">
        <v>261</v>
      </c>
      <c r="G22" s="106" t="s">
        <v>156</v>
      </c>
      <c r="H22" s="105" t="s">
        <v>269</v>
      </c>
      <c r="I22" s="107" t="str">
        <f t="shared" si="0"/>
        <v>Show</v>
      </c>
      <c r="J22" s="107" t="str">
        <f t="shared" si="1"/>
        <v>Show</v>
      </c>
      <c r="K22" s="107" t="str">
        <f t="shared" si="2"/>
        <v>Show</v>
      </c>
      <c r="L22" s="107" t="str">
        <f t="shared" si="3"/>
        <v>Show</v>
      </c>
      <c r="M22" s="106" t="s">
        <v>69</v>
      </c>
      <c r="N22" s="106" t="s">
        <v>70</v>
      </c>
      <c r="O22" s="108" t="s">
        <v>263</v>
      </c>
    </row>
    <row r="23" spans="1:15" s="5" customFormat="1" ht="38.25">
      <c r="A23" s="67" t="s">
        <v>270</v>
      </c>
      <c r="B23" s="74" t="s">
        <v>201</v>
      </c>
      <c r="C23" s="8" t="s">
        <v>202</v>
      </c>
      <c r="D23" s="8" t="s">
        <v>203</v>
      </c>
      <c r="E23" s="104" t="s">
        <v>204</v>
      </c>
      <c r="F23" s="105" t="s">
        <v>205</v>
      </c>
      <c r="G23" s="106" t="s">
        <v>271</v>
      </c>
      <c r="H23" s="105" t="s">
        <v>642</v>
      </c>
      <c r="I23" s="107" t="str">
        <f t="shared" si="0"/>
        <v>Show</v>
      </c>
      <c r="J23" s="107" t="str">
        <f t="shared" si="1"/>
        <v>Show</v>
      </c>
      <c r="K23" s="107" t="str">
        <f t="shared" si="2"/>
        <v>Show</v>
      </c>
      <c r="L23" s="107" t="str">
        <f t="shared" si="3"/>
        <v>Show</v>
      </c>
      <c r="M23" s="106" t="s">
        <v>69</v>
      </c>
      <c r="N23" s="106" t="s">
        <v>70</v>
      </c>
      <c r="O23" s="112">
        <v>39262</v>
      </c>
    </row>
    <row r="24" spans="1:15" s="5" customFormat="1" ht="12.75">
      <c r="A24" s="67" t="s">
        <v>272</v>
      </c>
      <c r="B24" s="67" t="s">
        <v>273</v>
      </c>
      <c r="C24" s="8" t="s">
        <v>274</v>
      </c>
      <c r="D24" s="8" t="s">
        <v>275</v>
      </c>
      <c r="E24" s="104" t="s">
        <v>276</v>
      </c>
      <c r="F24" s="105" t="s">
        <v>277</v>
      </c>
      <c r="G24" s="106" t="s">
        <v>278</v>
      </c>
      <c r="H24" s="105" t="s">
        <v>279</v>
      </c>
      <c r="I24" s="107" t="str">
        <f t="shared" si="0"/>
        <v>Show</v>
      </c>
      <c r="J24" s="107" t="str">
        <f t="shared" si="1"/>
        <v>Show</v>
      </c>
      <c r="K24" s="107" t="str">
        <f t="shared" si="2"/>
        <v>Show</v>
      </c>
      <c r="L24" s="107" t="str">
        <f t="shared" si="3"/>
        <v>Show</v>
      </c>
      <c r="M24" s="106" t="s">
        <v>73</v>
      </c>
      <c r="N24" s="106" t="s">
        <v>70</v>
      </c>
      <c r="O24" s="114" t="s">
        <v>629</v>
      </c>
    </row>
    <row r="25" spans="1:15" s="8" customFormat="1" ht="12.75">
      <c r="A25" s="67" t="s">
        <v>280</v>
      </c>
      <c r="B25" s="67" t="s">
        <v>281</v>
      </c>
      <c r="C25" s="8" t="s">
        <v>274</v>
      </c>
      <c r="D25" s="8" t="s">
        <v>275</v>
      </c>
      <c r="E25" s="104" t="s">
        <v>276</v>
      </c>
      <c r="F25" s="105" t="s">
        <v>277</v>
      </c>
      <c r="G25" s="106" t="s">
        <v>278</v>
      </c>
      <c r="H25" s="105" t="s">
        <v>282</v>
      </c>
      <c r="I25" s="107" t="str">
        <f t="shared" si="0"/>
        <v>Show</v>
      </c>
      <c r="J25" s="107" t="str">
        <f t="shared" si="1"/>
        <v>Show</v>
      </c>
      <c r="K25" s="107" t="str">
        <f t="shared" si="2"/>
        <v>Show</v>
      </c>
      <c r="L25" s="107" t="str">
        <f t="shared" si="3"/>
        <v>Show</v>
      </c>
      <c r="M25" s="106" t="s">
        <v>73</v>
      </c>
      <c r="N25" s="106" t="s">
        <v>70</v>
      </c>
      <c r="O25" s="114" t="s">
        <v>629</v>
      </c>
    </row>
    <row r="26" spans="1:15" s="106" customFormat="1" ht="12.75">
      <c r="A26" s="67" t="s">
        <v>283</v>
      </c>
      <c r="B26" s="74" t="s">
        <v>284</v>
      </c>
      <c r="C26" s="8" t="s">
        <v>274</v>
      </c>
      <c r="D26" s="8" t="s">
        <v>275</v>
      </c>
      <c r="E26" s="104" t="s">
        <v>276</v>
      </c>
      <c r="F26" s="105" t="s">
        <v>277</v>
      </c>
      <c r="G26" s="106" t="s">
        <v>278</v>
      </c>
      <c r="H26" s="113" t="s">
        <v>25</v>
      </c>
      <c r="I26" s="107" t="str">
        <f t="shared" si="0"/>
        <v>Show</v>
      </c>
      <c r="J26" s="107" t="str">
        <f t="shared" si="1"/>
        <v>Show</v>
      </c>
      <c r="K26" s="107" t="str">
        <f t="shared" si="2"/>
        <v>Show</v>
      </c>
      <c r="L26" s="107" t="str">
        <f t="shared" si="3"/>
        <v>Show</v>
      </c>
      <c r="M26" s="111" t="s">
        <v>69</v>
      </c>
      <c r="N26" s="111" t="s">
        <v>70</v>
      </c>
      <c r="O26" s="114" t="s">
        <v>629</v>
      </c>
    </row>
    <row r="27" spans="1:15" s="106" customFormat="1" ht="51">
      <c r="A27" s="106" t="s">
        <v>285</v>
      </c>
      <c r="B27" s="115" t="s">
        <v>187</v>
      </c>
      <c r="C27" s="11" t="s">
        <v>188</v>
      </c>
      <c r="D27" s="11" t="s">
        <v>189</v>
      </c>
      <c r="E27" s="121" t="s">
        <v>190</v>
      </c>
      <c r="F27" s="120" t="s">
        <v>191</v>
      </c>
      <c r="G27" s="116" t="s">
        <v>192</v>
      </c>
      <c r="H27" s="120" t="s">
        <v>286</v>
      </c>
      <c r="I27" s="107" t="str">
        <f t="shared" si="0"/>
        <v>Show</v>
      </c>
      <c r="J27" s="107" t="str">
        <f t="shared" si="1"/>
        <v>Show</v>
      </c>
      <c r="K27" s="107" t="str">
        <f t="shared" si="2"/>
        <v>Show</v>
      </c>
      <c r="L27" s="107" t="str">
        <f t="shared" si="3"/>
        <v>Show</v>
      </c>
      <c r="M27" s="106" t="s">
        <v>73</v>
      </c>
      <c r="N27" s="106" t="s">
        <v>70</v>
      </c>
      <c r="O27" s="108" t="s">
        <v>263</v>
      </c>
    </row>
    <row r="28" spans="1:15" s="106" customFormat="1" ht="51">
      <c r="A28" s="106" t="s">
        <v>287</v>
      </c>
      <c r="B28" s="109" t="s">
        <v>195</v>
      </c>
      <c r="C28" s="11" t="s">
        <v>188</v>
      </c>
      <c r="D28" s="11" t="s">
        <v>189</v>
      </c>
      <c r="E28" s="121" t="s">
        <v>190</v>
      </c>
      <c r="F28" s="120" t="s">
        <v>191</v>
      </c>
      <c r="G28" s="116" t="s">
        <v>192</v>
      </c>
      <c r="H28" s="105" t="s">
        <v>288</v>
      </c>
      <c r="I28" s="107" t="str">
        <f t="shared" si="0"/>
        <v>Show</v>
      </c>
      <c r="J28" s="107" t="str">
        <f t="shared" si="1"/>
        <v>Show</v>
      </c>
      <c r="K28" s="107" t="str">
        <f t="shared" si="2"/>
        <v>Show</v>
      </c>
      <c r="L28" s="107" t="str">
        <f t="shared" si="3"/>
        <v>Show</v>
      </c>
      <c r="M28" s="106" t="s">
        <v>73</v>
      </c>
      <c r="N28" s="106" t="s">
        <v>70</v>
      </c>
      <c r="O28" s="108" t="s">
        <v>263</v>
      </c>
    </row>
    <row r="29" spans="1:15" s="106" customFormat="1" ht="51">
      <c r="A29" s="106" t="s">
        <v>289</v>
      </c>
      <c r="B29" s="109" t="s">
        <v>198</v>
      </c>
      <c r="C29" s="11" t="s">
        <v>188</v>
      </c>
      <c r="D29" s="11" t="s">
        <v>189</v>
      </c>
      <c r="E29" s="121" t="s">
        <v>190</v>
      </c>
      <c r="F29" s="120" t="s">
        <v>191</v>
      </c>
      <c r="G29" s="116" t="s">
        <v>192</v>
      </c>
      <c r="H29" s="105" t="s">
        <v>290</v>
      </c>
      <c r="I29" s="107" t="str">
        <f t="shared" si="0"/>
        <v>Show</v>
      </c>
      <c r="J29" s="107" t="str">
        <f t="shared" si="1"/>
        <v>Show</v>
      </c>
      <c r="K29" s="107" t="str">
        <f t="shared" si="2"/>
        <v>Show</v>
      </c>
      <c r="L29" s="107" t="str">
        <f t="shared" si="3"/>
        <v>Show</v>
      </c>
      <c r="M29" s="106" t="s">
        <v>69</v>
      </c>
      <c r="N29" s="106" t="s">
        <v>70</v>
      </c>
      <c r="O29" s="108" t="s">
        <v>263</v>
      </c>
    </row>
    <row r="30" spans="1:15" s="5" customFormat="1" ht="51">
      <c r="A30" s="106" t="s">
        <v>291</v>
      </c>
      <c r="B30" s="106" t="s">
        <v>120</v>
      </c>
      <c r="C30" s="8" t="s">
        <v>121</v>
      </c>
      <c r="D30" s="8" t="s">
        <v>122</v>
      </c>
      <c r="E30" s="104" t="s">
        <v>123</v>
      </c>
      <c r="F30" s="105" t="s">
        <v>124</v>
      </c>
      <c r="G30" s="106" t="s">
        <v>292</v>
      </c>
      <c r="H30" s="105" t="s">
        <v>126</v>
      </c>
      <c r="I30" s="107" t="str">
        <f t="shared" si="0"/>
        <v>Show</v>
      </c>
      <c r="J30" s="107" t="str">
        <f t="shared" si="1"/>
        <v>Show</v>
      </c>
      <c r="K30" s="107" t="str">
        <f t="shared" si="2"/>
        <v>Show</v>
      </c>
      <c r="L30" s="107" t="str">
        <f t="shared" si="3"/>
        <v>Show</v>
      </c>
      <c r="M30" s="106" t="s">
        <v>69</v>
      </c>
      <c r="N30" s="106" t="s">
        <v>70</v>
      </c>
      <c r="O30" s="108" t="s">
        <v>567</v>
      </c>
    </row>
    <row r="31" spans="1:15" s="106" customFormat="1" ht="38.25">
      <c r="A31" s="67" t="s">
        <v>293</v>
      </c>
      <c r="B31" s="74" t="s">
        <v>208</v>
      </c>
      <c r="C31" s="8" t="s">
        <v>90</v>
      </c>
      <c r="D31" s="8" t="s">
        <v>91</v>
      </c>
      <c r="E31" s="118" t="s">
        <v>705</v>
      </c>
      <c r="F31" s="106" t="s">
        <v>93</v>
      </c>
      <c r="G31" s="106" t="s">
        <v>209</v>
      </c>
      <c r="H31" s="119" t="s">
        <v>707</v>
      </c>
      <c r="I31" s="107" t="str">
        <f t="shared" si="0"/>
        <v>Show</v>
      </c>
      <c r="J31" s="107" t="str">
        <f t="shared" si="1"/>
        <v>Show</v>
      </c>
      <c r="K31" s="107" t="str">
        <f t="shared" si="2"/>
        <v>Show</v>
      </c>
      <c r="L31" s="107" t="str">
        <f t="shared" si="3"/>
        <v>Show</v>
      </c>
      <c r="M31" s="106" t="s">
        <v>69</v>
      </c>
      <c r="N31" s="106" t="s">
        <v>628</v>
      </c>
      <c r="O31" s="108" t="s">
        <v>294</v>
      </c>
    </row>
    <row r="32" spans="1:15" s="127" customFormat="1" ht="38.25">
      <c r="A32" s="106" t="s">
        <v>295</v>
      </c>
      <c r="B32" s="120" t="s">
        <v>211</v>
      </c>
      <c r="C32" s="9" t="s">
        <v>212</v>
      </c>
      <c r="D32" s="9" t="s">
        <v>213</v>
      </c>
      <c r="E32" s="121" t="s">
        <v>214</v>
      </c>
      <c r="F32" s="120" t="s">
        <v>215</v>
      </c>
      <c r="G32" s="116" t="s">
        <v>296</v>
      </c>
      <c r="H32" s="120" t="s">
        <v>216</v>
      </c>
      <c r="I32" s="107" t="str">
        <f t="shared" si="0"/>
        <v>Show</v>
      </c>
      <c r="J32" s="107" t="str">
        <f t="shared" si="1"/>
        <v>Show</v>
      </c>
      <c r="K32" s="107" t="str">
        <f t="shared" si="2"/>
        <v>Show</v>
      </c>
      <c r="L32" s="107" t="str">
        <f t="shared" si="3"/>
        <v>Show</v>
      </c>
      <c r="M32" s="127" t="s">
        <v>69</v>
      </c>
      <c r="N32" s="127" t="s">
        <v>70</v>
      </c>
      <c r="O32" s="108" t="s">
        <v>297</v>
      </c>
    </row>
    <row r="33" spans="1:4" ht="12.75">
      <c r="A33" s="106"/>
      <c r="B33" s="127"/>
      <c r="C33" s="6"/>
      <c r="D33" s="6"/>
    </row>
    <row r="34" spans="3:4" ht="12.75">
      <c r="C34" s="6"/>
      <c r="D34" s="6"/>
    </row>
    <row r="35" spans="3:4" ht="12.75">
      <c r="C35" s="6"/>
      <c r="D35" s="6"/>
    </row>
    <row r="36" spans="3:4" ht="12.75">
      <c r="C36" s="6"/>
      <c r="D36" s="6"/>
    </row>
    <row r="37" spans="3:4" ht="12.75">
      <c r="C37" s="6"/>
      <c r="D37" s="6"/>
    </row>
    <row r="38" spans="1:4" ht="12.75">
      <c r="A38" s="5"/>
      <c r="C38" s="6"/>
      <c r="D38" s="6"/>
    </row>
    <row r="39" spans="1:4" ht="12.75">
      <c r="A39" s="8"/>
      <c r="C39" s="6"/>
      <c r="D39" s="6"/>
    </row>
    <row r="40" spans="3:4" ht="12.75">
      <c r="C40" s="6"/>
      <c r="D40" s="6"/>
    </row>
  </sheetData>
  <sheetProtection/>
  <hyperlinks>
    <hyperlink ref="E4" r:id="rId1" display="mke@dmu.dk"/>
    <hyperlink ref="E5" r:id="rId2" display="mke@dmu.dk"/>
    <hyperlink ref="E9" r:id="rId3" display="erwin.polreich@zamg.ac.at"/>
    <hyperlink ref="E10" r:id="rId4" display="jl.santiago@ciemat.es"/>
    <hyperlink ref="E12" r:id="rId5" display="joerg.franke@uni-siegen.de"/>
    <hyperlink ref="E13" r:id="rId6" display="joerg.franke@uni-siegen.de"/>
    <hyperlink ref="E14" r:id="rId7" display="joerg.franke@uni-siegen.de"/>
    <hyperlink ref="E15" r:id="rId8" display="joerg.franke@uni-siegen.de"/>
    <hyperlink ref="E18" r:id="rId9" display="bartzis@uowm.gr"/>
    <hyperlink ref="E19" r:id="rId10" display="fotis@aix.meng.auth.gr"/>
    <hyperlink ref="E23" r:id="rId11" display="alb@dmi.dk"/>
    <hyperlink ref="E24" r:id="rId12" display="amcosta@ua.pt"/>
    <hyperlink ref="E30" r:id="rId13" display="bartzis@uowm.gr"/>
    <hyperlink ref="E31" r:id="rId14" display="erwin.polreich@zamg.ac.at"/>
    <hyperlink ref="E25" r:id="rId15" display="amcosta@ua.pt"/>
    <hyperlink ref="E26" r:id="rId16" display="amcosta@ua.pt"/>
  </hyperlinks>
  <printOptions/>
  <pageMargins left="0.7479166666666667" right="0.7479166666666667" top="0.9840277777777777" bottom="0.9840277777777777" header="0.5118055555555555" footer="0.5118055555555555"/>
  <pageSetup fitToHeight="1" fitToWidth="1" horizontalDpi="300" verticalDpi="300" orientation="landscape" paperSize="8" scale="41" r:id="rId19"/>
  <headerFooter alignWithMargins="0">
    <oddHeader>&amp;L&amp;"Arial,fed"&amp;12-45 degree flow case. Short description&amp;C&amp;12&amp;F ! &amp;A&amp;R&amp;12&amp;D</oddHeader>
  </headerFooter>
  <legacyDrawing r:id="rId18"/>
</worksheet>
</file>

<file path=xl/worksheets/sheet4.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pane xSplit="2" ySplit="2" topLeftCell="E21" activePane="bottomRight" state="frozen"/>
      <selection pane="topLeft" activeCell="A1" sqref="A1"/>
      <selection pane="topRight" activeCell="C1" sqref="C1"/>
      <selection pane="bottomLeft" activeCell="A3" sqref="A3"/>
      <selection pane="bottomRight" activeCell="H24" sqref="H24"/>
    </sheetView>
  </sheetViews>
  <sheetFormatPr defaultColWidth="9.140625" defaultRowHeight="12.75"/>
  <cols>
    <col min="1" max="1" width="9.140625" style="106" customWidth="1"/>
    <col min="2" max="2" width="27.7109375" style="106" bestFit="1" customWidth="1"/>
    <col min="3" max="3" width="17.8515625" style="106" customWidth="1"/>
    <col min="4" max="4" width="19.00390625" style="106" customWidth="1"/>
    <col min="5" max="5" width="26.00390625" style="106" customWidth="1"/>
    <col min="6" max="6" width="35.57421875" style="105" customWidth="1"/>
    <col min="7" max="7" width="24.7109375" style="106" customWidth="1"/>
    <col min="8" max="8" width="33.140625" style="105" customWidth="1"/>
    <col min="9" max="9" width="10.421875" style="127" customWidth="1"/>
    <col min="10" max="10" width="11.57421875" style="127" customWidth="1"/>
    <col min="11" max="11" width="12.140625" style="127" customWidth="1"/>
    <col min="12" max="13" width="12.8515625" style="127" customWidth="1"/>
    <col min="14" max="15" width="10.421875" style="106" customWidth="1"/>
    <col min="16" max="16" width="13.421875" style="108" customWidth="1"/>
    <col min="17" max="16384" width="9.140625" style="106" customWidth="1"/>
  </cols>
  <sheetData>
    <row r="1" spans="1:16" s="147" customFormat="1" ht="63.75">
      <c r="A1" s="137" t="s">
        <v>42</v>
      </c>
      <c r="B1" s="137" t="s">
        <v>43</v>
      </c>
      <c r="C1" s="137" t="s">
        <v>44</v>
      </c>
      <c r="D1" s="137"/>
      <c r="F1" s="148" t="s">
        <v>45</v>
      </c>
      <c r="G1" s="137" t="s">
        <v>46</v>
      </c>
      <c r="H1" s="148" t="s">
        <v>47</v>
      </c>
      <c r="I1" s="148" t="s">
        <v>48</v>
      </c>
      <c r="J1" s="148" t="s">
        <v>49</v>
      </c>
      <c r="K1" s="148" t="s">
        <v>50</v>
      </c>
      <c r="L1" s="148" t="s">
        <v>375</v>
      </c>
      <c r="M1" s="148" t="s">
        <v>638</v>
      </c>
      <c r="N1" s="148" t="s">
        <v>52</v>
      </c>
      <c r="O1" s="148" t="s">
        <v>53</v>
      </c>
      <c r="P1" s="69" t="s">
        <v>54</v>
      </c>
    </row>
    <row r="2" spans="3:16" s="67" customFormat="1" ht="102">
      <c r="C2" s="8" t="s">
        <v>218</v>
      </c>
      <c r="E2" s="67" t="s">
        <v>57</v>
      </c>
      <c r="F2" s="13" t="s">
        <v>58</v>
      </c>
      <c r="G2" s="8" t="s">
        <v>59</v>
      </c>
      <c r="H2" s="101"/>
      <c r="I2" s="38"/>
      <c r="J2" s="38"/>
      <c r="K2" s="38"/>
      <c r="L2" s="38"/>
      <c r="M2" s="38"/>
      <c r="N2" s="72" t="s">
        <v>60</v>
      </c>
      <c r="O2" s="72" t="s">
        <v>61</v>
      </c>
      <c r="P2" s="102"/>
    </row>
    <row r="3" spans="3:16" s="67" customFormat="1" ht="12.75">
      <c r="C3" s="8"/>
      <c r="E3" s="8"/>
      <c r="F3" s="101"/>
      <c r="H3" s="101"/>
      <c r="I3" s="103"/>
      <c r="J3" s="103"/>
      <c r="K3" s="103"/>
      <c r="L3" s="103"/>
      <c r="M3" s="103"/>
      <c r="P3" s="102"/>
    </row>
    <row r="4" spans="1:16" ht="25.5">
      <c r="A4" s="67" t="s">
        <v>298</v>
      </c>
      <c r="B4" s="67" t="s">
        <v>63</v>
      </c>
      <c r="C4" s="8" t="s">
        <v>64</v>
      </c>
      <c r="D4" s="8" t="s">
        <v>65</v>
      </c>
      <c r="E4" s="104" t="s">
        <v>66</v>
      </c>
      <c r="F4" s="105" t="s">
        <v>67</v>
      </c>
      <c r="G4" s="106" t="s">
        <v>68</v>
      </c>
      <c r="H4" s="105" t="s">
        <v>566</v>
      </c>
      <c r="I4" s="107" t="str">
        <f>HYPERLINK("#Info_Disp!C"&amp;ROW()+1&amp;":K"&amp;ROW()+1,"Show")</f>
        <v>Show</v>
      </c>
      <c r="J4" s="107" t="str">
        <f>HYPERLINK("#Info_Disp!L"&amp;ROW()+1&amp;":T"&amp;ROW()+1,"Show")</f>
        <v>Show</v>
      </c>
      <c r="K4" s="107" t="str">
        <f>HYPERLINK("#Info_Disp!U"&amp;ROW()+1&amp;":AB"&amp;ROW()+1,"Show")</f>
        <v>Show</v>
      </c>
      <c r="L4" s="107" t="str">
        <f>HYPERLINK("#Info_Disp!AC"&amp;ROW()+1&amp;":AP"&amp;ROW()+1,"Show")</f>
        <v>Show</v>
      </c>
      <c r="M4" s="107" t="str">
        <f>HYPERLINK("#Info_Disp!Aq"&amp;ROW()+1&amp;":Aq"&amp;ROW()+1,"Show")</f>
        <v>Show</v>
      </c>
      <c r="N4" s="106" t="s">
        <v>73</v>
      </c>
      <c r="O4" s="106" t="s">
        <v>70</v>
      </c>
      <c r="P4" s="108">
        <v>39232</v>
      </c>
    </row>
    <row r="5" spans="1:16" ht="25.5">
      <c r="A5" s="106" t="s">
        <v>299</v>
      </c>
      <c r="B5" s="106" t="s">
        <v>221</v>
      </c>
      <c r="C5" s="8" t="s">
        <v>64</v>
      </c>
      <c r="D5" s="8" t="s">
        <v>65</v>
      </c>
      <c r="E5" s="104" t="s">
        <v>66</v>
      </c>
      <c r="F5" s="105" t="s">
        <v>67</v>
      </c>
      <c r="G5" s="106" t="s">
        <v>68</v>
      </c>
      <c r="H5" s="105" t="s">
        <v>300</v>
      </c>
      <c r="I5" s="107" t="str">
        <f aca="true" t="shared" si="0" ref="I5:I27">HYPERLINK("#Info_Disp!C"&amp;ROW()+1&amp;":K"&amp;ROW()+1,"Show")</f>
        <v>Show</v>
      </c>
      <c r="J5" s="107" t="str">
        <f aca="true" t="shared" si="1" ref="J5:J27">HYPERLINK("#Info_Disp!L"&amp;ROW()+1&amp;":T"&amp;ROW()+1,"Show")</f>
        <v>Show</v>
      </c>
      <c r="K5" s="107" t="str">
        <f aca="true" t="shared" si="2" ref="K5:K27">HYPERLINK("#Info_Disp!U"&amp;ROW()+1&amp;":AB"&amp;ROW()+1,"Show")</f>
        <v>Show</v>
      </c>
      <c r="L5" s="107" t="str">
        <f aca="true" t="shared" si="3" ref="L5:L27">HYPERLINK("#Info_Disp!AC"&amp;ROW()+1&amp;":AP"&amp;ROW()+1,"Show")</f>
        <v>Show</v>
      </c>
      <c r="M5" s="107" t="str">
        <f aca="true" t="shared" si="4" ref="M5:M27">HYPERLINK("#Info_Disp!Aq"&amp;ROW()+1&amp;":Aq"&amp;ROW()+1,"Show")</f>
        <v>Show</v>
      </c>
      <c r="N5" s="106" t="s">
        <v>69</v>
      </c>
      <c r="O5" s="106" t="s">
        <v>70</v>
      </c>
      <c r="P5" s="108">
        <v>39251</v>
      </c>
    </row>
    <row r="6" spans="1:16" ht="25.5">
      <c r="A6" s="106" t="s">
        <v>301</v>
      </c>
      <c r="B6" s="109" t="s">
        <v>77</v>
      </c>
      <c r="C6" s="8" t="s">
        <v>78</v>
      </c>
      <c r="D6" s="8" t="s">
        <v>79</v>
      </c>
      <c r="E6" s="104" t="s">
        <v>80</v>
      </c>
      <c r="F6" s="105" t="s">
        <v>34</v>
      </c>
      <c r="G6" s="106" t="s">
        <v>68</v>
      </c>
      <c r="H6" s="105" t="s">
        <v>81</v>
      </c>
      <c r="I6" s="107" t="str">
        <f t="shared" si="0"/>
        <v>Show</v>
      </c>
      <c r="J6" s="107" t="str">
        <f t="shared" si="1"/>
        <v>Show</v>
      </c>
      <c r="K6" s="107" t="str">
        <f t="shared" si="2"/>
        <v>Show</v>
      </c>
      <c r="L6" s="107" t="str">
        <f t="shared" si="3"/>
        <v>Show</v>
      </c>
      <c r="M6" s="107" t="str">
        <f t="shared" si="4"/>
        <v>Show</v>
      </c>
      <c r="N6" s="106" t="s">
        <v>73</v>
      </c>
      <c r="O6" s="106" t="s">
        <v>70</v>
      </c>
      <c r="P6" s="108" t="s">
        <v>33</v>
      </c>
    </row>
    <row r="7" spans="1:16" ht="25.5">
      <c r="A7" s="106" t="s">
        <v>302</v>
      </c>
      <c r="B7" s="109" t="s">
        <v>83</v>
      </c>
      <c r="C7" s="8" t="s">
        <v>78</v>
      </c>
      <c r="D7" s="8" t="s">
        <v>79</v>
      </c>
      <c r="E7" s="104" t="s">
        <v>80</v>
      </c>
      <c r="F7" s="105" t="s">
        <v>34</v>
      </c>
      <c r="G7" s="106" t="s">
        <v>68</v>
      </c>
      <c r="H7" s="105" t="s">
        <v>84</v>
      </c>
      <c r="I7" s="107" t="str">
        <f t="shared" si="0"/>
        <v>Show</v>
      </c>
      <c r="J7" s="107" t="str">
        <f t="shared" si="1"/>
        <v>Show</v>
      </c>
      <c r="K7" s="107" t="str">
        <f t="shared" si="2"/>
        <v>Show</v>
      </c>
      <c r="L7" s="107" t="str">
        <f t="shared" si="3"/>
        <v>Show</v>
      </c>
      <c r="M7" s="107" t="str">
        <f t="shared" si="4"/>
        <v>Show</v>
      </c>
      <c r="N7" s="106" t="s">
        <v>73</v>
      </c>
      <c r="O7" s="106" t="s">
        <v>70</v>
      </c>
      <c r="P7" s="108" t="s">
        <v>33</v>
      </c>
    </row>
    <row r="8" spans="1:16" ht="25.5">
      <c r="A8" s="106" t="s">
        <v>303</v>
      </c>
      <c r="B8" s="109" t="s">
        <v>86</v>
      </c>
      <c r="C8" s="8" t="s">
        <v>78</v>
      </c>
      <c r="D8" s="8" t="s">
        <v>79</v>
      </c>
      <c r="E8" s="104" t="s">
        <v>80</v>
      </c>
      <c r="F8" s="105" t="s">
        <v>34</v>
      </c>
      <c r="G8" s="106" t="s">
        <v>68</v>
      </c>
      <c r="H8" s="105" t="s">
        <v>87</v>
      </c>
      <c r="I8" s="107" t="str">
        <f t="shared" si="0"/>
        <v>Show</v>
      </c>
      <c r="J8" s="107" t="str">
        <f t="shared" si="1"/>
        <v>Show</v>
      </c>
      <c r="K8" s="107" t="str">
        <f t="shared" si="2"/>
        <v>Show</v>
      </c>
      <c r="L8" s="107" t="str">
        <f t="shared" si="3"/>
        <v>Show</v>
      </c>
      <c r="M8" s="107" t="str">
        <f t="shared" si="4"/>
        <v>Show</v>
      </c>
      <c r="N8" s="106" t="s">
        <v>69</v>
      </c>
      <c r="O8" s="106" t="s">
        <v>70</v>
      </c>
      <c r="P8" s="108" t="s">
        <v>33</v>
      </c>
    </row>
    <row r="9" spans="1:16" ht="25.5">
      <c r="A9" s="106" t="s">
        <v>304</v>
      </c>
      <c r="B9" s="106" t="s">
        <v>89</v>
      </c>
      <c r="C9" s="8" t="s">
        <v>90</v>
      </c>
      <c r="D9" s="8" t="s">
        <v>91</v>
      </c>
      <c r="E9" s="104" t="s">
        <v>92</v>
      </c>
      <c r="F9" s="106" t="s">
        <v>93</v>
      </c>
      <c r="G9" s="106" t="s">
        <v>94</v>
      </c>
      <c r="H9" s="110" t="s">
        <v>553</v>
      </c>
      <c r="I9" s="107" t="str">
        <f t="shared" si="0"/>
        <v>Show</v>
      </c>
      <c r="J9" s="107" t="str">
        <f t="shared" si="1"/>
        <v>Show</v>
      </c>
      <c r="K9" s="107" t="str">
        <f t="shared" si="2"/>
        <v>Show</v>
      </c>
      <c r="L9" s="107" t="str">
        <f t="shared" si="3"/>
        <v>Show</v>
      </c>
      <c r="M9" s="107" t="str">
        <f t="shared" si="4"/>
        <v>Show</v>
      </c>
      <c r="N9" s="106" t="s">
        <v>69</v>
      </c>
      <c r="O9" s="106" t="s">
        <v>70</v>
      </c>
      <c r="P9" s="108">
        <v>39617</v>
      </c>
    </row>
    <row r="10" spans="1:16" ht="25.5">
      <c r="A10" s="106" t="s">
        <v>305</v>
      </c>
      <c r="B10" s="109" t="s">
        <v>246</v>
      </c>
      <c r="C10" s="8" t="s">
        <v>78</v>
      </c>
      <c r="D10" s="8" t="s">
        <v>79</v>
      </c>
      <c r="E10" s="104" t="s">
        <v>80</v>
      </c>
      <c r="F10" s="105" t="s">
        <v>34</v>
      </c>
      <c r="G10" s="106" t="s">
        <v>306</v>
      </c>
      <c r="H10" s="105" t="s">
        <v>307</v>
      </c>
      <c r="I10" s="107" t="str">
        <f t="shared" si="0"/>
        <v>Show</v>
      </c>
      <c r="J10" s="107" t="str">
        <f t="shared" si="1"/>
        <v>Show</v>
      </c>
      <c r="K10" s="107" t="str">
        <f t="shared" si="2"/>
        <v>Show</v>
      </c>
      <c r="L10" s="107" t="str">
        <f t="shared" si="3"/>
        <v>Show</v>
      </c>
      <c r="M10" s="107" t="str">
        <f t="shared" si="4"/>
        <v>Show</v>
      </c>
      <c r="N10" s="106" t="s">
        <v>69</v>
      </c>
      <c r="O10" s="106" t="s">
        <v>70</v>
      </c>
      <c r="P10" s="108" t="s">
        <v>32</v>
      </c>
    </row>
    <row r="11" spans="1:16" ht="25.5">
      <c r="A11" s="106" t="s">
        <v>308</v>
      </c>
      <c r="B11" s="109" t="s">
        <v>248</v>
      </c>
      <c r="C11" s="8" t="s">
        <v>78</v>
      </c>
      <c r="D11" s="8" t="s">
        <v>79</v>
      </c>
      <c r="E11" s="104" t="s">
        <v>80</v>
      </c>
      <c r="F11" s="105" t="s">
        <v>34</v>
      </c>
      <c r="G11" s="106" t="s">
        <v>306</v>
      </c>
      <c r="H11" s="105" t="s">
        <v>309</v>
      </c>
      <c r="I11" s="107" t="str">
        <f t="shared" si="0"/>
        <v>Show</v>
      </c>
      <c r="J11" s="107" t="str">
        <f t="shared" si="1"/>
        <v>Show</v>
      </c>
      <c r="K11" s="107" t="str">
        <f t="shared" si="2"/>
        <v>Show</v>
      </c>
      <c r="L11" s="107" t="str">
        <f t="shared" si="3"/>
        <v>Show</v>
      </c>
      <c r="M11" s="107" t="str">
        <f t="shared" si="4"/>
        <v>Show</v>
      </c>
      <c r="N11" s="106" t="s">
        <v>69</v>
      </c>
      <c r="O11" s="106" t="s">
        <v>70</v>
      </c>
      <c r="P11" s="108" t="s">
        <v>32</v>
      </c>
    </row>
    <row r="12" spans="1:16" ht="51">
      <c r="A12" s="106" t="s">
        <v>310</v>
      </c>
      <c r="B12" s="106" t="s">
        <v>96</v>
      </c>
      <c r="C12" s="8" t="s">
        <v>311</v>
      </c>
      <c r="D12" s="8" t="s">
        <v>98</v>
      </c>
      <c r="E12" s="104" t="s">
        <v>99</v>
      </c>
      <c r="F12" s="105" t="s">
        <v>100</v>
      </c>
      <c r="G12" s="106" t="s">
        <v>101</v>
      </c>
      <c r="H12" s="105" t="s">
        <v>102</v>
      </c>
      <c r="I12" s="107" t="str">
        <f t="shared" si="0"/>
        <v>Show</v>
      </c>
      <c r="J12" s="107" t="str">
        <f t="shared" si="1"/>
        <v>Show</v>
      </c>
      <c r="K12" s="107" t="str">
        <f t="shared" si="2"/>
        <v>Show</v>
      </c>
      <c r="L12" s="107" t="str">
        <f t="shared" si="3"/>
        <v>Show</v>
      </c>
      <c r="M12" s="107" t="str">
        <f t="shared" si="4"/>
        <v>Show</v>
      </c>
      <c r="N12" s="106" t="s">
        <v>69</v>
      </c>
      <c r="O12" s="106" t="s">
        <v>70</v>
      </c>
      <c r="P12" s="108">
        <v>39358</v>
      </c>
    </row>
    <row r="13" spans="1:15" ht="38.25">
      <c r="A13" s="106" t="s">
        <v>312</v>
      </c>
      <c r="B13" s="106" t="s">
        <v>228</v>
      </c>
      <c r="C13" s="8" t="s">
        <v>108</v>
      </c>
      <c r="D13" s="8" t="s">
        <v>109</v>
      </c>
      <c r="E13" s="104" t="s">
        <v>110</v>
      </c>
      <c r="F13" s="105" t="s">
        <v>111</v>
      </c>
      <c r="G13" s="106" t="s">
        <v>101</v>
      </c>
      <c r="H13" s="105" t="s">
        <v>229</v>
      </c>
      <c r="I13" s="107" t="str">
        <f t="shared" si="0"/>
        <v>Show</v>
      </c>
      <c r="J13" s="107" t="str">
        <f t="shared" si="1"/>
        <v>Show</v>
      </c>
      <c r="K13" s="107" t="str">
        <f t="shared" si="2"/>
        <v>Show</v>
      </c>
      <c r="L13" s="107" t="str">
        <f t="shared" si="3"/>
        <v>Show</v>
      </c>
      <c r="M13" s="107" t="str">
        <f t="shared" si="4"/>
        <v>Show</v>
      </c>
      <c r="N13" s="106" t="s">
        <v>69</v>
      </c>
      <c r="O13" s="106" t="s">
        <v>70</v>
      </c>
    </row>
    <row r="14" spans="1:16" ht="25.5">
      <c r="A14" s="106" t="s">
        <v>313</v>
      </c>
      <c r="B14" s="106" t="s">
        <v>142</v>
      </c>
      <c r="C14" s="8" t="s">
        <v>235</v>
      </c>
      <c r="D14" s="8" t="s">
        <v>136</v>
      </c>
      <c r="E14" s="104" t="s">
        <v>236</v>
      </c>
      <c r="F14" s="105" t="s">
        <v>237</v>
      </c>
      <c r="G14" s="106" t="s">
        <v>101</v>
      </c>
      <c r="H14" s="105" t="s">
        <v>242</v>
      </c>
      <c r="I14" s="107" t="str">
        <f t="shared" si="0"/>
        <v>Show</v>
      </c>
      <c r="J14" s="107" t="str">
        <f t="shared" si="1"/>
        <v>Show</v>
      </c>
      <c r="K14" s="107" t="str">
        <f t="shared" si="2"/>
        <v>Show</v>
      </c>
      <c r="L14" s="107" t="str">
        <f t="shared" si="3"/>
        <v>Show</v>
      </c>
      <c r="M14" s="107" t="str">
        <f t="shared" si="4"/>
        <v>Show</v>
      </c>
      <c r="N14" s="106" t="s">
        <v>69</v>
      </c>
      <c r="O14" s="106" t="s">
        <v>70</v>
      </c>
      <c r="P14" s="108">
        <v>39363</v>
      </c>
    </row>
    <row r="15" spans="1:16" ht="25.5">
      <c r="A15" s="106" t="s">
        <v>314</v>
      </c>
      <c r="B15" s="106" t="s">
        <v>254</v>
      </c>
      <c r="C15" s="8" t="s">
        <v>168</v>
      </c>
      <c r="D15" s="8" t="s">
        <v>169</v>
      </c>
      <c r="E15" s="104" t="s">
        <v>170</v>
      </c>
      <c r="F15" s="105" t="s">
        <v>315</v>
      </c>
      <c r="G15" s="106" t="s">
        <v>316</v>
      </c>
      <c r="H15" s="105" t="s">
        <v>317</v>
      </c>
      <c r="I15" s="107" t="str">
        <f t="shared" si="0"/>
        <v>Show</v>
      </c>
      <c r="J15" s="107" t="str">
        <f t="shared" si="1"/>
        <v>Show</v>
      </c>
      <c r="K15" s="107" t="str">
        <f t="shared" si="2"/>
        <v>Show</v>
      </c>
      <c r="L15" s="107" t="str">
        <f t="shared" si="3"/>
        <v>Show</v>
      </c>
      <c r="M15" s="107" t="str">
        <f t="shared" si="4"/>
        <v>Show</v>
      </c>
      <c r="N15" s="106" t="s">
        <v>69</v>
      </c>
      <c r="O15" s="106" t="s">
        <v>70</v>
      </c>
      <c r="P15" s="108" t="s">
        <v>567</v>
      </c>
    </row>
    <row r="16" spans="1:16" ht="12.75">
      <c r="A16" s="106" t="s">
        <v>318</v>
      </c>
      <c r="B16" s="106" t="s">
        <v>260</v>
      </c>
      <c r="C16" s="8" t="s">
        <v>152</v>
      </c>
      <c r="D16" s="8" t="s">
        <v>153</v>
      </c>
      <c r="E16" s="104" t="s">
        <v>4</v>
      </c>
      <c r="F16" s="105" t="s">
        <v>261</v>
      </c>
      <c r="G16" s="106" t="s">
        <v>156</v>
      </c>
      <c r="H16" s="105" t="s">
        <v>262</v>
      </c>
      <c r="I16" s="107" t="str">
        <f t="shared" si="0"/>
        <v>Show</v>
      </c>
      <c r="J16" s="107" t="str">
        <f t="shared" si="1"/>
        <v>Show</v>
      </c>
      <c r="K16" s="107" t="str">
        <f t="shared" si="2"/>
        <v>Show</v>
      </c>
      <c r="L16" s="107" t="str">
        <f t="shared" si="3"/>
        <v>Show</v>
      </c>
      <c r="M16" s="107" t="str">
        <f t="shared" si="4"/>
        <v>Show</v>
      </c>
      <c r="N16" s="106" t="s">
        <v>69</v>
      </c>
      <c r="O16" s="106" t="s">
        <v>70</v>
      </c>
      <c r="P16" s="108" t="s">
        <v>263</v>
      </c>
    </row>
    <row r="17" spans="1:16" ht="12.75">
      <c r="A17" s="106" t="s">
        <v>319</v>
      </c>
      <c r="B17" s="106" t="s">
        <v>265</v>
      </c>
      <c r="C17" s="8" t="s">
        <v>152</v>
      </c>
      <c r="D17" s="8" t="s">
        <v>153</v>
      </c>
      <c r="E17" s="104" t="s">
        <v>4</v>
      </c>
      <c r="F17" s="105" t="s">
        <v>261</v>
      </c>
      <c r="G17" s="106" t="s">
        <v>156</v>
      </c>
      <c r="H17" s="105" t="s">
        <v>266</v>
      </c>
      <c r="I17" s="107" t="str">
        <f t="shared" si="0"/>
        <v>Show</v>
      </c>
      <c r="J17" s="107" t="str">
        <f t="shared" si="1"/>
        <v>Show</v>
      </c>
      <c r="K17" s="107" t="str">
        <f t="shared" si="2"/>
        <v>Show</v>
      </c>
      <c r="L17" s="107" t="str">
        <f t="shared" si="3"/>
        <v>Show</v>
      </c>
      <c r="M17" s="107" t="str">
        <f t="shared" si="4"/>
        <v>Show</v>
      </c>
      <c r="N17" s="106" t="s">
        <v>69</v>
      </c>
      <c r="O17" s="106" t="s">
        <v>70</v>
      </c>
      <c r="P17" s="108" t="s">
        <v>263</v>
      </c>
    </row>
    <row r="18" spans="1:16" ht="12.75">
      <c r="A18" s="106" t="s">
        <v>320</v>
      </c>
      <c r="B18" s="106" t="s">
        <v>268</v>
      </c>
      <c r="C18" s="8" t="s">
        <v>152</v>
      </c>
      <c r="D18" s="8" t="s">
        <v>153</v>
      </c>
      <c r="E18" s="104" t="s">
        <v>4</v>
      </c>
      <c r="F18" s="105" t="s">
        <v>261</v>
      </c>
      <c r="G18" s="106" t="s">
        <v>156</v>
      </c>
      <c r="H18" s="105" t="s">
        <v>269</v>
      </c>
      <c r="I18" s="107" t="str">
        <f t="shared" si="0"/>
        <v>Show</v>
      </c>
      <c r="J18" s="107" t="str">
        <f t="shared" si="1"/>
        <v>Show</v>
      </c>
      <c r="K18" s="107" t="str">
        <f t="shared" si="2"/>
        <v>Show</v>
      </c>
      <c r="L18" s="107" t="str">
        <f t="shared" si="3"/>
        <v>Show</v>
      </c>
      <c r="M18" s="107" t="str">
        <f t="shared" si="4"/>
        <v>Show</v>
      </c>
      <c r="N18" s="106" t="s">
        <v>69</v>
      </c>
      <c r="O18" s="106" t="s">
        <v>70</v>
      </c>
      <c r="P18" s="108" t="s">
        <v>263</v>
      </c>
    </row>
    <row r="19" spans="1:16" ht="38.25">
      <c r="A19" s="106" t="s">
        <v>321</v>
      </c>
      <c r="B19" s="111" t="s">
        <v>201</v>
      </c>
      <c r="C19" s="8" t="s">
        <v>202</v>
      </c>
      <c r="D19" s="67" t="s">
        <v>203</v>
      </c>
      <c r="E19" s="104" t="s">
        <v>204</v>
      </c>
      <c r="F19" s="105" t="s">
        <v>205</v>
      </c>
      <c r="G19" s="106" t="s">
        <v>271</v>
      </c>
      <c r="H19" s="105" t="s">
        <v>643</v>
      </c>
      <c r="I19" s="107" t="str">
        <f t="shared" si="0"/>
        <v>Show</v>
      </c>
      <c r="J19" s="107" t="str">
        <f t="shared" si="1"/>
        <v>Show</v>
      </c>
      <c r="K19" s="107" t="str">
        <f t="shared" si="2"/>
        <v>Show</v>
      </c>
      <c r="L19" s="107" t="str">
        <f t="shared" si="3"/>
        <v>Show</v>
      </c>
      <c r="M19" s="107" t="str">
        <f t="shared" si="4"/>
        <v>Show</v>
      </c>
      <c r="N19" s="106" t="s">
        <v>69</v>
      </c>
      <c r="O19" s="106" t="s">
        <v>70</v>
      </c>
      <c r="P19" s="112">
        <v>39262</v>
      </c>
    </row>
    <row r="20" spans="1:16" ht="12.75">
      <c r="A20" s="106" t="s">
        <v>322</v>
      </c>
      <c r="B20" s="111" t="s">
        <v>273</v>
      </c>
      <c r="C20" s="10" t="s">
        <v>274</v>
      </c>
      <c r="D20" s="10" t="s">
        <v>275</v>
      </c>
      <c r="E20" s="104" t="s">
        <v>276</v>
      </c>
      <c r="F20" s="113" t="s">
        <v>277</v>
      </c>
      <c r="G20" s="111" t="s">
        <v>278</v>
      </c>
      <c r="H20" s="105" t="s">
        <v>279</v>
      </c>
      <c r="I20" s="107" t="str">
        <f t="shared" si="0"/>
        <v>Show</v>
      </c>
      <c r="J20" s="107" t="str">
        <f t="shared" si="1"/>
        <v>Show</v>
      </c>
      <c r="K20" s="107" t="str">
        <f t="shared" si="2"/>
        <v>Show</v>
      </c>
      <c r="L20" s="107" t="str">
        <f t="shared" si="3"/>
        <v>Show</v>
      </c>
      <c r="M20" s="107" t="str">
        <f t="shared" si="4"/>
        <v>Show</v>
      </c>
      <c r="N20" s="106" t="s">
        <v>73</v>
      </c>
      <c r="O20" s="106" t="s">
        <v>70</v>
      </c>
      <c r="P20" s="114" t="s">
        <v>629</v>
      </c>
    </row>
    <row r="21" spans="1:19" ht="12.75">
      <c r="A21" s="106" t="s">
        <v>323</v>
      </c>
      <c r="B21" s="111" t="s">
        <v>281</v>
      </c>
      <c r="C21" s="10" t="s">
        <v>274</v>
      </c>
      <c r="D21" s="10" t="s">
        <v>275</v>
      </c>
      <c r="E21" s="104" t="s">
        <v>276</v>
      </c>
      <c r="F21" s="113" t="s">
        <v>277</v>
      </c>
      <c r="G21" s="111" t="s">
        <v>278</v>
      </c>
      <c r="H21" s="113" t="s">
        <v>324</v>
      </c>
      <c r="I21" s="107" t="str">
        <f t="shared" si="0"/>
        <v>Show</v>
      </c>
      <c r="J21" s="107" t="str">
        <f t="shared" si="1"/>
        <v>Show</v>
      </c>
      <c r="K21" s="107" t="str">
        <f t="shared" si="2"/>
        <v>Show</v>
      </c>
      <c r="L21" s="107" t="str">
        <f t="shared" si="3"/>
        <v>Show</v>
      </c>
      <c r="M21" s="107" t="str">
        <f t="shared" si="4"/>
        <v>Show</v>
      </c>
      <c r="N21" s="111" t="s">
        <v>73</v>
      </c>
      <c r="O21" s="111" t="s">
        <v>70</v>
      </c>
      <c r="P21" s="114" t="s">
        <v>629</v>
      </c>
      <c r="Q21" s="111"/>
      <c r="R21" s="111"/>
      <c r="S21" s="111"/>
    </row>
    <row r="22" spans="1:16" s="111" customFormat="1" ht="12.75">
      <c r="A22" s="106" t="s">
        <v>325</v>
      </c>
      <c r="B22" s="111" t="s">
        <v>284</v>
      </c>
      <c r="C22" s="10" t="s">
        <v>274</v>
      </c>
      <c r="D22" s="10" t="s">
        <v>275</v>
      </c>
      <c r="E22" s="104" t="s">
        <v>276</v>
      </c>
      <c r="F22" s="113" t="s">
        <v>277</v>
      </c>
      <c r="G22" s="111" t="s">
        <v>278</v>
      </c>
      <c r="H22" s="113" t="s">
        <v>326</v>
      </c>
      <c r="I22" s="107" t="str">
        <f t="shared" si="0"/>
        <v>Show</v>
      </c>
      <c r="J22" s="107" t="str">
        <f t="shared" si="1"/>
        <v>Show</v>
      </c>
      <c r="K22" s="107" t="str">
        <f t="shared" si="2"/>
        <v>Show</v>
      </c>
      <c r="L22" s="107" t="str">
        <f t="shared" si="3"/>
        <v>Show</v>
      </c>
      <c r="M22" s="107" t="str">
        <f t="shared" si="4"/>
        <v>Show</v>
      </c>
      <c r="N22" s="111" t="s">
        <v>69</v>
      </c>
      <c r="O22" s="111" t="s">
        <v>70</v>
      </c>
      <c r="P22" s="114" t="s">
        <v>629</v>
      </c>
    </row>
    <row r="23" spans="1:16" ht="51">
      <c r="A23" s="106" t="s">
        <v>327</v>
      </c>
      <c r="B23" s="115" t="s">
        <v>198</v>
      </c>
      <c r="C23" s="8" t="s">
        <v>188</v>
      </c>
      <c r="D23" s="8" t="s">
        <v>189</v>
      </c>
      <c r="E23" s="104" t="s">
        <v>190</v>
      </c>
      <c r="F23" s="105" t="s">
        <v>328</v>
      </c>
      <c r="G23" s="116" t="s">
        <v>192</v>
      </c>
      <c r="H23" s="105" t="s">
        <v>290</v>
      </c>
      <c r="I23" s="107" t="str">
        <f t="shared" si="0"/>
        <v>Show</v>
      </c>
      <c r="J23" s="107" t="str">
        <f t="shared" si="1"/>
        <v>Show</v>
      </c>
      <c r="K23" s="107" t="str">
        <f t="shared" si="2"/>
        <v>Show</v>
      </c>
      <c r="L23" s="107" t="str">
        <f t="shared" si="3"/>
        <v>Show</v>
      </c>
      <c r="M23" s="107" t="str">
        <f t="shared" si="4"/>
        <v>Show</v>
      </c>
      <c r="N23" s="106" t="s">
        <v>69</v>
      </c>
      <c r="O23" s="106" t="s">
        <v>70</v>
      </c>
      <c r="P23" s="114" t="s">
        <v>0</v>
      </c>
    </row>
    <row r="24" spans="1:16" ht="51">
      <c r="A24" s="106" t="s">
        <v>13</v>
      </c>
      <c r="B24" s="111" t="s">
        <v>120</v>
      </c>
      <c r="C24" s="8" t="s">
        <v>121</v>
      </c>
      <c r="D24" s="8" t="s">
        <v>122</v>
      </c>
      <c r="E24" s="104" t="s">
        <v>123</v>
      </c>
      <c r="F24" s="105" t="s">
        <v>124</v>
      </c>
      <c r="G24" s="106" t="s">
        <v>292</v>
      </c>
      <c r="H24" s="105" t="s">
        <v>726</v>
      </c>
      <c r="I24" s="107" t="str">
        <f t="shared" si="0"/>
        <v>Show</v>
      </c>
      <c r="J24" s="107" t="str">
        <f t="shared" si="1"/>
        <v>Show</v>
      </c>
      <c r="K24" s="107" t="str">
        <f t="shared" si="2"/>
        <v>Show</v>
      </c>
      <c r="L24" s="107" t="str">
        <f t="shared" si="3"/>
        <v>Show</v>
      </c>
      <c r="M24" s="107" t="str">
        <f t="shared" si="4"/>
        <v>Show</v>
      </c>
      <c r="N24" s="106" t="s">
        <v>69</v>
      </c>
      <c r="O24" s="106" t="s">
        <v>70</v>
      </c>
      <c r="P24" s="108" t="s">
        <v>14</v>
      </c>
    </row>
    <row r="25" spans="1:16" ht="76.5">
      <c r="A25" s="106" t="s">
        <v>329</v>
      </c>
      <c r="B25" s="111" t="s">
        <v>208</v>
      </c>
      <c r="C25" s="117" t="s">
        <v>708</v>
      </c>
      <c r="D25" s="117" t="s">
        <v>709</v>
      </c>
      <c r="E25" s="118" t="s">
        <v>705</v>
      </c>
      <c r="F25" s="106" t="s">
        <v>93</v>
      </c>
      <c r="G25" s="106" t="s">
        <v>209</v>
      </c>
      <c r="H25" s="119" t="s">
        <v>704</v>
      </c>
      <c r="I25" s="107" t="str">
        <f t="shared" si="0"/>
        <v>Show</v>
      </c>
      <c r="J25" s="107" t="str">
        <f t="shared" si="1"/>
        <v>Show</v>
      </c>
      <c r="K25" s="107" t="str">
        <f t="shared" si="2"/>
        <v>Show</v>
      </c>
      <c r="L25" s="107" t="str">
        <f t="shared" si="3"/>
        <v>Show</v>
      </c>
      <c r="M25" s="107" t="str">
        <f t="shared" si="4"/>
        <v>Show</v>
      </c>
      <c r="N25" s="106" t="s">
        <v>69</v>
      </c>
      <c r="O25" s="106" t="s">
        <v>628</v>
      </c>
      <c r="P25" s="108" t="s">
        <v>330</v>
      </c>
    </row>
    <row r="26" spans="1:16" ht="51">
      <c r="A26" s="106" t="s">
        <v>331</v>
      </c>
      <c r="B26" s="120" t="s">
        <v>211</v>
      </c>
      <c r="C26" s="9" t="s">
        <v>212</v>
      </c>
      <c r="D26" s="9" t="s">
        <v>213</v>
      </c>
      <c r="E26" s="121" t="s">
        <v>214</v>
      </c>
      <c r="F26" s="120" t="s">
        <v>215</v>
      </c>
      <c r="G26" s="116" t="s">
        <v>296</v>
      </c>
      <c r="H26" s="120" t="s">
        <v>216</v>
      </c>
      <c r="I26" s="107" t="str">
        <f t="shared" si="0"/>
        <v>Show</v>
      </c>
      <c r="J26" s="107" t="str">
        <f t="shared" si="1"/>
        <v>Show</v>
      </c>
      <c r="K26" s="107" t="str">
        <f t="shared" si="2"/>
        <v>Show</v>
      </c>
      <c r="L26" s="107" t="str">
        <f t="shared" si="3"/>
        <v>Show</v>
      </c>
      <c r="M26" s="107" t="str">
        <f t="shared" si="4"/>
        <v>Show</v>
      </c>
      <c r="N26" s="106" t="s">
        <v>69</v>
      </c>
      <c r="O26" s="106" t="s">
        <v>70</v>
      </c>
      <c r="P26" s="108" t="s">
        <v>332</v>
      </c>
    </row>
    <row r="27" spans="1:16" s="122" customFormat="1" ht="38.25">
      <c r="A27" s="122" t="s">
        <v>710</v>
      </c>
      <c r="B27" s="123" t="s">
        <v>702</v>
      </c>
      <c r="C27" s="117" t="s">
        <v>708</v>
      </c>
      <c r="D27" s="117" t="s">
        <v>709</v>
      </c>
      <c r="E27" s="118" t="s">
        <v>705</v>
      </c>
      <c r="F27" s="122" t="s">
        <v>93</v>
      </c>
      <c r="G27" s="122" t="s">
        <v>209</v>
      </c>
      <c r="H27" s="119" t="s">
        <v>703</v>
      </c>
      <c r="I27" s="124" t="str">
        <f t="shared" si="0"/>
        <v>Show</v>
      </c>
      <c r="J27" s="124" t="str">
        <f t="shared" si="1"/>
        <v>Show</v>
      </c>
      <c r="K27" s="124" t="str">
        <f t="shared" si="2"/>
        <v>Show</v>
      </c>
      <c r="L27" s="124" t="str">
        <f t="shared" si="3"/>
        <v>Show</v>
      </c>
      <c r="M27" s="124" t="str">
        <f t="shared" si="4"/>
        <v>Show</v>
      </c>
      <c r="N27" s="122" t="s">
        <v>69</v>
      </c>
      <c r="O27" s="122" t="s">
        <v>628</v>
      </c>
      <c r="P27" s="125" t="s">
        <v>330</v>
      </c>
    </row>
    <row r="28" spans="1:16" s="67" customFormat="1" ht="12.75">
      <c r="A28" s="106"/>
      <c r="B28" s="106"/>
      <c r="C28" s="5"/>
      <c r="D28" s="14"/>
      <c r="E28" s="5"/>
      <c r="F28" s="12"/>
      <c r="H28" s="101"/>
      <c r="I28" s="72"/>
      <c r="J28" s="72"/>
      <c r="K28" s="72"/>
      <c r="L28" s="72"/>
      <c r="M28" s="72"/>
      <c r="P28" s="102"/>
    </row>
    <row r="29" spans="2:16" s="5" customFormat="1" ht="12.75">
      <c r="B29" s="74"/>
      <c r="C29" s="8"/>
      <c r="D29" s="8"/>
      <c r="E29" s="104"/>
      <c r="F29" s="105"/>
      <c r="G29" s="106"/>
      <c r="H29" s="105"/>
      <c r="I29" s="126"/>
      <c r="J29" s="126"/>
      <c r="K29" s="126"/>
      <c r="L29" s="126"/>
      <c r="M29" s="126"/>
      <c r="P29" s="102"/>
    </row>
    <row r="30" spans="1:13" ht="12.75">
      <c r="A30" s="67"/>
      <c r="B30" s="74"/>
      <c r="C30" s="8"/>
      <c r="D30" s="67"/>
      <c r="E30" s="104"/>
      <c r="I30" s="126"/>
      <c r="J30" s="126"/>
      <c r="K30" s="126"/>
      <c r="L30" s="126"/>
      <c r="M30" s="126"/>
    </row>
    <row r="31" spans="2:13" ht="12.75">
      <c r="B31" s="111"/>
      <c r="C31" s="8"/>
      <c r="D31" s="67"/>
      <c r="E31" s="104"/>
      <c r="I31" s="126"/>
      <c r="J31" s="126"/>
      <c r="K31" s="126"/>
      <c r="L31" s="126"/>
      <c r="M31" s="126"/>
    </row>
    <row r="32" spans="2:13" ht="12.75">
      <c r="B32" s="111"/>
      <c r="C32" s="8"/>
      <c r="D32" s="67"/>
      <c r="E32" s="104"/>
      <c r="I32" s="126"/>
      <c r="J32" s="126"/>
      <c r="K32" s="126"/>
      <c r="L32" s="126"/>
      <c r="M32" s="126"/>
    </row>
    <row r="33" spans="2:13" ht="12.75">
      <c r="B33" s="111"/>
      <c r="C33" s="8"/>
      <c r="D33" s="67"/>
      <c r="E33" s="104"/>
      <c r="I33" s="126"/>
      <c r="J33" s="126"/>
      <c r="K33" s="126"/>
      <c r="L33" s="126"/>
      <c r="M33" s="126"/>
    </row>
    <row r="34" spans="2:13" ht="12.75">
      <c r="B34" s="111"/>
      <c r="C34" s="8"/>
      <c r="D34" s="67"/>
      <c r="E34" s="104"/>
      <c r="I34" s="126"/>
      <c r="J34" s="126"/>
      <c r="K34" s="126"/>
      <c r="L34" s="126"/>
      <c r="M34" s="126"/>
    </row>
    <row r="35" spans="2:13" ht="12.75">
      <c r="B35" s="111"/>
      <c r="C35" s="8"/>
      <c r="D35" s="67"/>
      <c r="E35" s="104"/>
      <c r="I35" s="126"/>
      <c r="J35" s="126"/>
      <c r="K35" s="126"/>
      <c r="L35" s="126"/>
      <c r="M35" s="126"/>
    </row>
    <row r="36" spans="2:5" ht="12.75">
      <c r="B36" s="111"/>
      <c r="C36" s="8"/>
      <c r="D36" s="67"/>
      <c r="E36" s="104"/>
    </row>
  </sheetData>
  <sheetProtection/>
  <hyperlinks>
    <hyperlink ref="E4" r:id="rId1" display="mke@dmu.dk"/>
    <hyperlink ref="E5" r:id="rId2" display="mke@dmu.dk"/>
    <hyperlink ref="E9" r:id="rId3" display="erwin.polreich@zamg.ac.at"/>
    <hyperlink ref="E13" r:id="rId4" display="jl.santiago@ciemat.es"/>
    <hyperlink ref="E14" r:id="rId5" display="joerg.franke@uni-siegen.de"/>
    <hyperlink ref="E15" r:id="rId6" display="fotisb@aix.meng.auth.gr"/>
    <hyperlink ref="E19" r:id="rId7" display="alb@dmi.dk"/>
    <hyperlink ref="E20" r:id="rId8" display="amcosta@ua.pt"/>
    <hyperlink ref="E23" r:id="rId9" display="kbrzozowski@ath.bielsko.pl"/>
    <hyperlink ref="E24" r:id="rId10" display="bartzis@uowm.gr"/>
    <hyperlink ref="E25" r:id="rId11" display="erwin.polreich@zamg.ac.at"/>
    <hyperlink ref="E21" r:id="rId12" display="amcosta@ua.pt"/>
    <hyperlink ref="E22" r:id="rId13" display="amcosta@ua.pt"/>
  </hyperlinks>
  <printOptions/>
  <pageMargins left="0.7479166666666667" right="0.7479166666666667" top="0.9840277777777777" bottom="0.9840277777777777" header="0.5118055555555555" footer="0.5118055555555555"/>
  <pageSetup fitToHeight="1" fitToWidth="1" horizontalDpi="300" verticalDpi="300" orientation="landscape" paperSize="8" scale="46" r:id="rId16"/>
  <headerFooter alignWithMargins="0">
    <oddHeader>&amp;L&amp;"Arial,fed"&amp;12-45 degree dispersion case. Short description&amp;C&amp;12&amp;F ! &amp;A&amp;R&amp;12&amp;D</oddHeader>
  </headerFooter>
  <legacyDrawing r:id="rId15"/>
</worksheet>
</file>

<file path=xl/worksheets/sheet5.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9.140625" style="67" customWidth="1"/>
    <col min="2" max="2" width="27.00390625" style="38" customWidth="1"/>
    <col min="3" max="3" width="17.8515625" style="38" customWidth="1"/>
    <col min="4" max="4" width="21.8515625" style="38" customWidth="1"/>
    <col min="5" max="5" width="26.140625" style="38" customWidth="1"/>
    <col min="6" max="6" width="35.57421875" style="101" customWidth="1"/>
    <col min="7" max="7" width="38.57421875" style="101" customWidth="1"/>
    <col min="8" max="8" width="56.8515625" style="38" customWidth="1"/>
    <col min="9" max="9" width="20.28125" style="103" bestFit="1" customWidth="1"/>
    <col min="10" max="16384" width="9.140625" style="38" customWidth="1"/>
  </cols>
  <sheetData>
    <row r="1" spans="1:12" s="147" customFormat="1" ht="63.75">
      <c r="A1" s="137" t="s">
        <v>42</v>
      </c>
      <c r="B1" s="137" t="s">
        <v>43</v>
      </c>
      <c r="C1" s="137" t="s">
        <v>44</v>
      </c>
      <c r="D1" s="137"/>
      <c r="F1" s="148" t="s">
        <v>45</v>
      </c>
      <c r="G1" s="148" t="s">
        <v>46</v>
      </c>
      <c r="H1" s="137" t="s">
        <v>47</v>
      </c>
      <c r="I1" s="149" t="s">
        <v>7</v>
      </c>
      <c r="J1" s="148" t="s">
        <v>52</v>
      </c>
      <c r="K1" s="148" t="s">
        <v>53</v>
      </c>
      <c r="L1" s="69" t="s">
        <v>54</v>
      </c>
    </row>
    <row r="2" spans="3:12" ht="114.75">
      <c r="C2" s="6" t="s">
        <v>218</v>
      </c>
      <c r="E2" s="38" t="s">
        <v>57</v>
      </c>
      <c r="F2" s="13" t="s">
        <v>58</v>
      </c>
      <c r="G2" s="13" t="s">
        <v>59</v>
      </c>
      <c r="J2" s="72" t="s">
        <v>60</v>
      </c>
      <c r="K2" s="72" t="s">
        <v>61</v>
      </c>
      <c r="L2" s="102"/>
    </row>
    <row r="3" spans="3:5" ht="12.75">
      <c r="C3" s="6"/>
      <c r="E3" s="6"/>
    </row>
    <row r="4" spans="1:12" s="127" customFormat="1" ht="12.75">
      <c r="A4" s="67" t="s">
        <v>333</v>
      </c>
      <c r="B4" s="74" t="s">
        <v>334</v>
      </c>
      <c r="C4" s="8" t="s">
        <v>335</v>
      </c>
      <c r="D4" s="8" t="s">
        <v>336</v>
      </c>
      <c r="E4" s="104" t="s">
        <v>337</v>
      </c>
      <c r="F4" s="105" t="s">
        <v>338</v>
      </c>
      <c r="G4" s="105" t="s">
        <v>339</v>
      </c>
      <c r="H4" s="126" t="s">
        <v>340</v>
      </c>
      <c r="I4" s="131" t="str">
        <f>HYPERLINK("#Info_Disp_nonCFD!A"&amp;ROW()-1&amp;":E"&amp;ROW()-1,"Show")</f>
        <v>Show</v>
      </c>
      <c r="J4" s="127" t="s">
        <v>69</v>
      </c>
      <c r="K4" s="127" t="s">
        <v>70</v>
      </c>
      <c r="L4" s="68">
        <v>39479</v>
      </c>
    </row>
    <row r="5" spans="1:12" s="127" customFormat="1" ht="63.75">
      <c r="A5" s="106" t="s">
        <v>341</v>
      </c>
      <c r="B5" s="111" t="s">
        <v>342</v>
      </c>
      <c r="C5" s="8" t="s">
        <v>311</v>
      </c>
      <c r="D5" s="8" t="s">
        <v>98</v>
      </c>
      <c r="E5" s="104" t="s">
        <v>99</v>
      </c>
      <c r="F5" s="105" t="s">
        <v>100</v>
      </c>
      <c r="G5" s="105" t="s">
        <v>343</v>
      </c>
      <c r="H5" s="126" t="s">
        <v>344</v>
      </c>
      <c r="I5" s="131" t="str">
        <f aca="true" t="shared" si="0" ref="I5:I10">HYPERLINK("#Info_Disp_nonCFD!A"&amp;ROW()-1&amp;":E"&amp;ROW()-1,"Show")</f>
        <v>Show</v>
      </c>
      <c r="J5" s="127" t="s">
        <v>11</v>
      </c>
      <c r="K5" s="127" t="s">
        <v>70</v>
      </c>
      <c r="L5" s="68">
        <v>39479</v>
      </c>
    </row>
    <row r="6" spans="1:12" s="127" customFormat="1" ht="12.75">
      <c r="A6" s="106" t="s">
        <v>345</v>
      </c>
      <c r="B6" s="132" t="s">
        <v>346</v>
      </c>
      <c r="C6" s="127" t="s">
        <v>347</v>
      </c>
      <c r="D6" s="6" t="s">
        <v>348</v>
      </c>
      <c r="E6" s="129" t="s">
        <v>349</v>
      </c>
      <c r="F6" s="126" t="s">
        <v>350</v>
      </c>
      <c r="G6" s="127" t="s">
        <v>351</v>
      </c>
      <c r="H6" s="127" t="s">
        <v>352</v>
      </c>
      <c r="I6" s="131" t="str">
        <f t="shared" si="0"/>
        <v>Show</v>
      </c>
      <c r="J6" s="127" t="s">
        <v>69</v>
      </c>
      <c r="K6" s="127" t="s">
        <v>70</v>
      </c>
      <c r="L6" s="127" t="s">
        <v>12</v>
      </c>
    </row>
    <row r="7" spans="1:12" s="127" customFormat="1" ht="25.5">
      <c r="A7" s="106" t="s">
        <v>353</v>
      </c>
      <c r="B7" s="106" t="s">
        <v>354</v>
      </c>
      <c r="C7" s="117" t="s">
        <v>708</v>
      </c>
      <c r="D7" s="117" t="s">
        <v>709</v>
      </c>
      <c r="E7" s="118" t="s">
        <v>705</v>
      </c>
      <c r="F7" s="105" t="s">
        <v>355</v>
      </c>
      <c r="G7" s="111" t="s">
        <v>356</v>
      </c>
      <c r="H7" s="126" t="s">
        <v>357</v>
      </c>
      <c r="I7" s="133" t="str">
        <f t="shared" si="0"/>
        <v>Show</v>
      </c>
      <c r="J7" s="106" t="s">
        <v>69</v>
      </c>
      <c r="K7" s="106" t="s">
        <v>70</v>
      </c>
      <c r="L7" s="134">
        <v>39479</v>
      </c>
    </row>
    <row r="8" spans="1:12" s="127" customFormat="1" ht="51">
      <c r="A8" s="106" t="s">
        <v>358</v>
      </c>
      <c r="B8" s="106" t="s">
        <v>359</v>
      </c>
      <c r="C8" s="8" t="s">
        <v>360</v>
      </c>
      <c r="D8" s="8" t="s">
        <v>361</v>
      </c>
      <c r="E8" s="104" t="s">
        <v>362</v>
      </c>
      <c r="F8" s="105" t="s">
        <v>363</v>
      </c>
      <c r="G8" s="105" t="s">
        <v>364</v>
      </c>
      <c r="H8" s="135" t="s">
        <v>19</v>
      </c>
      <c r="I8" s="133" t="str">
        <f t="shared" si="0"/>
        <v>Show</v>
      </c>
      <c r="J8" s="106" t="s">
        <v>73</v>
      </c>
      <c r="K8" s="106" t="s">
        <v>70</v>
      </c>
      <c r="L8" s="134">
        <v>39479</v>
      </c>
    </row>
    <row r="9" spans="1:12" s="2" customFormat="1" ht="38.25">
      <c r="A9" s="106" t="s">
        <v>365</v>
      </c>
      <c r="B9" s="111" t="s">
        <v>366</v>
      </c>
      <c r="C9" s="8" t="s">
        <v>360</v>
      </c>
      <c r="D9" s="8" t="s">
        <v>361</v>
      </c>
      <c r="E9" s="104" t="s">
        <v>362</v>
      </c>
      <c r="F9" s="105" t="s">
        <v>363</v>
      </c>
      <c r="G9" s="105" t="s">
        <v>364</v>
      </c>
      <c r="H9" s="126" t="s">
        <v>20</v>
      </c>
      <c r="I9" s="133" t="str">
        <f t="shared" si="0"/>
        <v>Show</v>
      </c>
      <c r="J9" s="106" t="s">
        <v>69</v>
      </c>
      <c r="K9" s="106" t="s">
        <v>70</v>
      </c>
      <c r="L9" s="134">
        <v>39479</v>
      </c>
    </row>
    <row r="10" spans="1:12" s="106" customFormat="1" ht="66.75">
      <c r="A10" s="67" t="s">
        <v>367</v>
      </c>
      <c r="B10" s="74" t="s">
        <v>368</v>
      </c>
      <c r="C10" s="8" t="s">
        <v>369</v>
      </c>
      <c r="D10" s="8" t="s">
        <v>370</v>
      </c>
      <c r="E10" s="104" t="s">
        <v>371</v>
      </c>
      <c r="F10" s="105" t="s">
        <v>372</v>
      </c>
      <c r="G10" s="105" t="s">
        <v>373</v>
      </c>
      <c r="H10" s="126" t="s">
        <v>21</v>
      </c>
      <c r="I10" s="133" t="str">
        <f t="shared" si="0"/>
        <v>Show</v>
      </c>
      <c r="J10" s="106" t="s">
        <v>69</v>
      </c>
      <c r="K10" s="106" t="s">
        <v>70</v>
      </c>
      <c r="L10" s="134">
        <v>39356</v>
      </c>
    </row>
    <row r="11" spans="1:9" s="127" customFormat="1" ht="12.75">
      <c r="A11" s="106"/>
      <c r="B11" s="111"/>
      <c r="C11" s="6"/>
      <c r="D11" s="38"/>
      <c r="E11" s="129"/>
      <c r="F11" s="105"/>
      <c r="G11" s="105"/>
      <c r="I11" s="136"/>
    </row>
    <row r="12" spans="1:9" s="127" customFormat="1" ht="12.75">
      <c r="A12" s="106"/>
      <c r="B12" s="132"/>
      <c r="C12" s="6"/>
      <c r="D12" s="38"/>
      <c r="E12" s="129"/>
      <c r="F12" s="105"/>
      <c r="G12" s="105"/>
      <c r="I12" s="136"/>
    </row>
    <row r="13" spans="1:9" s="127" customFormat="1" ht="12.75">
      <c r="A13" s="106"/>
      <c r="B13" s="132"/>
      <c r="C13" s="6"/>
      <c r="D13" s="38"/>
      <c r="E13" s="129"/>
      <c r="F13" s="105"/>
      <c r="G13" s="105"/>
      <c r="I13" s="136"/>
    </row>
    <row r="14" spans="1:9" s="127" customFormat="1" ht="12.75">
      <c r="A14" s="106"/>
      <c r="B14" s="132"/>
      <c r="C14" s="6"/>
      <c r="D14" s="38"/>
      <c r="E14" s="129"/>
      <c r="F14" s="105"/>
      <c r="G14" s="105"/>
      <c r="I14" s="136"/>
    </row>
    <row r="15" spans="1:9" s="127" customFormat="1" ht="12.75">
      <c r="A15" s="106"/>
      <c r="B15" s="132"/>
      <c r="C15" s="6"/>
      <c r="D15" s="38"/>
      <c r="E15" s="129"/>
      <c r="F15" s="105"/>
      <c r="G15" s="105"/>
      <c r="I15" s="136"/>
    </row>
    <row r="16" spans="1:9" s="127" customFormat="1" ht="12.75">
      <c r="A16" s="106"/>
      <c r="B16" s="132"/>
      <c r="C16" s="6"/>
      <c r="D16" s="38"/>
      <c r="E16" s="129"/>
      <c r="F16" s="105"/>
      <c r="G16" s="105"/>
      <c r="I16" s="136"/>
    </row>
    <row r="17" spans="1:9" s="127" customFormat="1" ht="12.75">
      <c r="A17" s="106"/>
      <c r="B17" s="132"/>
      <c r="C17" s="6"/>
      <c r="D17" s="38"/>
      <c r="E17" s="129"/>
      <c r="F17" s="105"/>
      <c r="G17" s="105"/>
      <c r="I17" s="136"/>
    </row>
    <row r="18" spans="1:9" s="2" customFormat="1" ht="12.75">
      <c r="A18" s="106"/>
      <c r="B18" s="127"/>
      <c r="C18" s="127"/>
      <c r="D18" s="127"/>
      <c r="E18" s="127"/>
      <c r="F18" s="105"/>
      <c r="G18" s="12"/>
      <c r="I18" s="70"/>
    </row>
    <row r="19" spans="1:9" s="6" customFormat="1" ht="12.75">
      <c r="A19" s="67"/>
      <c r="B19" s="38"/>
      <c r="C19" s="38"/>
      <c r="D19" s="38"/>
      <c r="E19" s="38"/>
      <c r="F19" s="101"/>
      <c r="G19" s="13"/>
      <c r="I19" s="71"/>
    </row>
    <row r="29" ht="12.75">
      <c r="A29" s="5"/>
    </row>
    <row r="38" ht="12.75">
      <c r="A38" s="5"/>
    </row>
    <row r="39" ht="12.75">
      <c r="A39" s="8"/>
    </row>
  </sheetData>
  <sheetProtection/>
  <hyperlinks>
    <hyperlink ref="E4" r:id="rId1" display="kari.riikonen@fmi.fi"/>
    <hyperlink ref="E5" r:id="rId2" display="silvana.disabatino@unile.it"/>
    <hyperlink ref="E6" r:id="rId3" display="neophytou@ucy.ac.cy"/>
    <hyperlink ref="E7" r:id="rId4" display="Erwin.Polreich@zamg.ac.at"/>
    <hyperlink ref="E8" r:id="rId5" display="hro@dmu.dk"/>
    <hyperlink ref="E9" r:id="rId6" display="hro@dmu.dk"/>
    <hyperlink ref="E10" r:id="rId7" display="jkrajc@gmail.com"/>
  </hyperlinks>
  <printOptions/>
  <pageMargins left="0.7479166666666667" right="0.7479166666666667" top="0.9840277777777777" bottom="0.9840277777777777" header="0.5118055555555555" footer="0.5118055555555555"/>
  <pageSetup fitToHeight="1" fitToWidth="1" horizontalDpi="300" verticalDpi="300" orientation="landscape" paperSize="8" scale="47" r:id="rId10"/>
  <headerFooter alignWithMargins="0">
    <oddHeader>&amp;L&amp;"Arial,fed"&amp;12-45 degree dispersion case. Non-CFD. Short description&amp;C&amp;12&amp;F ! &amp;A&amp;R&amp;12&amp;D</oddHeader>
  </headerFooter>
  <legacyDrawing r:id="rId9"/>
</worksheet>
</file>

<file path=xl/worksheets/sheet6.xml><?xml version="1.0" encoding="utf-8"?>
<worksheet xmlns="http://schemas.openxmlformats.org/spreadsheetml/2006/main" xmlns:r="http://schemas.openxmlformats.org/officeDocument/2006/relationships">
  <sheetPr>
    <pageSetUpPr fitToPage="1"/>
  </sheetPr>
  <dimension ref="A1:AO3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5" sqref="B35"/>
    </sheetView>
  </sheetViews>
  <sheetFormatPr defaultColWidth="9.140625" defaultRowHeight="12.75"/>
  <cols>
    <col min="1" max="1" width="9.140625" style="67" customWidth="1"/>
    <col min="2" max="2" width="36.00390625" style="38" customWidth="1"/>
    <col min="3" max="3" width="9.28125" style="25" customWidth="1"/>
    <col min="4" max="4" width="11.7109375" style="25" customWidth="1"/>
    <col min="5" max="5" width="9.140625" style="25" customWidth="1"/>
    <col min="6" max="6" width="13.57421875" style="25" customWidth="1"/>
    <col min="7" max="7" width="17.00390625" style="25" customWidth="1"/>
    <col min="8" max="8" width="17.140625" style="25" customWidth="1"/>
    <col min="9" max="9" width="16.8515625" style="25" customWidth="1"/>
    <col min="10" max="10" width="18.00390625" style="25" customWidth="1"/>
    <col min="11" max="11" width="15.00390625" style="25" customWidth="1"/>
    <col min="12" max="12" width="34.421875" style="25" customWidth="1"/>
    <col min="13" max="13" width="26.28125" style="25" customWidth="1"/>
    <col min="14" max="14" width="28.8515625" style="25" customWidth="1"/>
    <col min="15" max="15" width="24.140625" style="25" customWidth="1"/>
    <col min="16" max="16" width="47.421875" style="25" customWidth="1"/>
    <col min="17" max="17" width="25.57421875" style="25" customWidth="1"/>
    <col min="18" max="18" width="24.7109375" style="25" customWidth="1"/>
    <col min="19" max="20" width="24.57421875" style="25" customWidth="1"/>
    <col min="21" max="21" width="14.140625" style="25" customWidth="1"/>
    <col min="22" max="22" width="22.7109375" style="25" customWidth="1"/>
    <col min="23" max="23" width="14.421875" style="25" customWidth="1"/>
    <col min="24" max="24" width="26.7109375" style="25" customWidth="1"/>
    <col min="25" max="25" width="18.28125" style="25" customWidth="1"/>
    <col min="26" max="26" width="17.140625" style="25" customWidth="1"/>
    <col min="27" max="27" width="45.28125" style="25" customWidth="1"/>
    <col min="28" max="36" width="9.140625" style="25" customWidth="1"/>
    <col min="37" max="37" width="13.7109375" style="25" customWidth="1"/>
    <col min="38" max="38" width="14.00390625" style="25" customWidth="1"/>
    <col min="39" max="39" width="12.28125" style="25" customWidth="1"/>
    <col min="40" max="41" width="12.421875" style="25" customWidth="1"/>
    <col min="42" max="16384" width="9.140625" style="25" customWidth="1"/>
  </cols>
  <sheetData>
    <row r="1" spans="1:41" ht="12.75">
      <c r="A1" s="5" t="s">
        <v>42</v>
      </c>
      <c r="B1" s="2" t="s">
        <v>43</v>
      </c>
      <c r="C1" s="153" t="s">
        <v>48</v>
      </c>
      <c r="D1" s="153"/>
      <c r="E1" s="153"/>
      <c r="F1" s="153"/>
      <c r="G1" s="153"/>
      <c r="H1" s="153"/>
      <c r="I1" s="153"/>
      <c r="J1" s="153"/>
      <c r="K1" s="153"/>
      <c r="L1" s="153" t="s">
        <v>49</v>
      </c>
      <c r="M1" s="153"/>
      <c r="N1" s="153"/>
      <c r="O1" s="153"/>
      <c r="P1" s="153"/>
      <c r="Q1" s="153"/>
      <c r="R1" s="153"/>
      <c r="S1" s="153"/>
      <c r="T1" s="153"/>
      <c r="U1" s="152" t="s">
        <v>374</v>
      </c>
      <c r="V1" s="152"/>
      <c r="W1" s="152"/>
      <c r="X1" s="152"/>
      <c r="Y1" s="152"/>
      <c r="Z1" s="152"/>
      <c r="AA1" s="152"/>
      <c r="AB1" s="153" t="s">
        <v>375</v>
      </c>
      <c r="AC1" s="153"/>
      <c r="AD1" s="153"/>
      <c r="AE1" s="153"/>
      <c r="AF1" s="153"/>
      <c r="AG1" s="153"/>
      <c r="AH1" s="153"/>
      <c r="AI1" s="153"/>
      <c r="AJ1" s="153"/>
      <c r="AK1" s="153"/>
      <c r="AL1" s="153"/>
      <c r="AM1" s="153"/>
      <c r="AN1" s="153"/>
      <c r="AO1" s="153"/>
    </row>
    <row r="2" spans="3:41" ht="32.25" customHeight="1">
      <c r="C2" s="154" t="s">
        <v>376</v>
      </c>
      <c r="D2" s="154"/>
      <c r="E2" s="154"/>
      <c r="F2" s="154"/>
      <c r="G2" s="154" t="s">
        <v>377</v>
      </c>
      <c r="H2" s="154"/>
      <c r="I2" s="154"/>
      <c r="J2" s="154"/>
      <c r="K2" s="154"/>
      <c r="L2" s="155" t="s">
        <v>378</v>
      </c>
      <c r="M2" s="155"/>
      <c r="N2" s="155"/>
      <c r="O2" s="156" t="s">
        <v>379</v>
      </c>
      <c r="P2" s="161" t="s">
        <v>380</v>
      </c>
      <c r="Q2" s="161" t="s">
        <v>381</v>
      </c>
      <c r="R2" s="161" t="s">
        <v>382</v>
      </c>
      <c r="S2" s="162" t="s">
        <v>383</v>
      </c>
      <c r="T2" s="157" t="s">
        <v>384</v>
      </c>
      <c r="U2" s="158" t="s">
        <v>385</v>
      </c>
      <c r="V2" s="158"/>
      <c r="W2" s="159" t="s">
        <v>678</v>
      </c>
      <c r="X2" s="159"/>
      <c r="Y2" s="159"/>
      <c r="Z2" s="159"/>
      <c r="AA2" s="159"/>
      <c r="AB2" s="160" t="s">
        <v>386</v>
      </c>
      <c r="AC2" s="165" t="s">
        <v>387</v>
      </c>
      <c r="AD2" s="165"/>
      <c r="AE2" s="165"/>
      <c r="AF2" s="165"/>
      <c r="AG2" s="165"/>
      <c r="AH2" s="154" t="s">
        <v>388</v>
      </c>
      <c r="AI2" s="154"/>
      <c r="AJ2" s="154"/>
      <c r="AK2" s="154"/>
      <c r="AL2" s="166" t="s">
        <v>389</v>
      </c>
      <c r="AM2" s="160" t="s">
        <v>390</v>
      </c>
      <c r="AN2" s="160" t="s">
        <v>391</v>
      </c>
      <c r="AO2" s="160" t="s">
        <v>392</v>
      </c>
    </row>
    <row r="3" spans="1:41" s="76" customFormat="1" ht="38.25">
      <c r="A3" s="75"/>
      <c r="B3" s="75"/>
      <c r="C3" s="16" t="s">
        <v>393</v>
      </c>
      <c r="D3" s="16" t="s">
        <v>394</v>
      </c>
      <c r="E3" s="16" t="s">
        <v>395</v>
      </c>
      <c r="F3" s="16" t="s">
        <v>396</v>
      </c>
      <c r="G3" s="17" t="s">
        <v>397</v>
      </c>
      <c r="H3" s="17" t="s">
        <v>398</v>
      </c>
      <c r="I3" s="17" t="s">
        <v>399</v>
      </c>
      <c r="J3" s="17" t="s">
        <v>400</v>
      </c>
      <c r="K3" s="16" t="s">
        <v>401</v>
      </c>
      <c r="L3" s="16" t="s">
        <v>402</v>
      </c>
      <c r="M3" s="16" t="s">
        <v>403</v>
      </c>
      <c r="N3" s="16" t="s">
        <v>404</v>
      </c>
      <c r="O3" s="156"/>
      <c r="P3" s="161"/>
      <c r="Q3" s="161"/>
      <c r="R3" s="161"/>
      <c r="S3" s="162"/>
      <c r="T3" s="157"/>
      <c r="U3" s="16" t="s">
        <v>405</v>
      </c>
      <c r="V3" s="18" t="s">
        <v>406</v>
      </c>
      <c r="W3" s="16" t="s">
        <v>407</v>
      </c>
      <c r="X3" s="18" t="s">
        <v>408</v>
      </c>
      <c r="Y3" s="16" t="s">
        <v>409</v>
      </c>
      <c r="Z3" s="18" t="s">
        <v>410</v>
      </c>
      <c r="AA3" s="17" t="s">
        <v>411</v>
      </c>
      <c r="AB3" s="160"/>
      <c r="AC3" s="163" t="s">
        <v>412</v>
      </c>
      <c r="AD3" s="163"/>
      <c r="AE3" s="163"/>
      <c r="AF3" s="163" t="s">
        <v>413</v>
      </c>
      <c r="AG3" s="163"/>
      <c r="AH3" s="163" t="s">
        <v>414</v>
      </c>
      <c r="AI3" s="163"/>
      <c r="AJ3" s="163"/>
      <c r="AK3" s="164" t="s">
        <v>415</v>
      </c>
      <c r="AL3" s="166"/>
      <c r="AM3" s="160"/>
      <c r="AN3" s="160"/>
      <c r="AO3" s="160"/>
    </row>
    <row r="4" spans="1:41" ht="12.75">
      <c r="A4" s="77"/>
      <c r="B4" s="78"/>
      <c r="C4" s="97"/>
      <c r="D4" s="97"/>
      <c r="E4" s="97"/>
      <c r="F4" s="97"/>
      <c r="G4" s="97"/>
      <c r="H4" s="97"/>
      <c r="I4" s="97"/>
      <c r="J4" s="97"/>
      <c r="K4" s="97"/>
      <c r="L4" s="79"/>
      <c r="M4" s="79"/>
      <c r="N4" s="79"/>
      <c r="O4" s="79"/>
      <c r="P4" s="79"/>
      <c r="Q4" s="79"/>
      <c r="R4" s="79"/>
      <c r="S4" s="79"/>
      <c r="T4" s="79"/>
      <c r="U4" s="79"/>
      <c r="V4" s="79"/>
      <c r="W4" s="79"/>
      <c r="X4" s="79"/>
      <c r="Y4" s="79"/>
      <c r="Z4" s="79"/>
      <c r="AA4" s="80"/>
      <c r="AB4" s="160"/>
      <c r="AC4" s="19" t="s">
        <v>416</v>
      </c>
      <c r="AD4" s="19" t="s">
        <v>417</v>
      </c>
      <c r="AE4" s="19" t="s">
        <v>395</v>
      </c>
      <c r="AF4" s="19" t="s">
        <v>418</v>
      </c>
      <c r="AG4" s="19" t="s">
        <v>419</v>
      </c>
      <c r="AH4" s="19" t="s">
        <v>418</v>
      </c>
      <c r="AI4" s="19" t="s">
        <v>419</v>
      </c>
      <c r="AJ4" s="19" t="s">
        <v>420</v>
      </c>
      <c r="AK4" s="164"/>
      <c r="AL4" s="164"/>
      <c r="AM4" s="160"/>
      <c r="AN4" s="160"/>
      <c r="AO4" s="160"/>
    </row>
    <row r="5" spans="1:41" ht="33.75">
      <c r="A5" s="67" t="s">
        <v>62</v>
      </c>
      <c r="B5" s="74" t="str">
        <f aca="true" t="shared" si="0" ref="B5:B36">VLOOKUP(A5,Flow0,2,FALSE)</f>
        <v>MISKAM_Ketzel</v>
      </c>
      <c r="C5" s="20">
        <v>314</v>
      </c>
      <c r="D5" s="20">
        <v>300</v>
      </c>
      <c r="E5" s="20">
        <v>130</v>
      </c>
      <c r="F5" s="20" t="s">
        <v>421</v>
      </c>
      <c r="G5" s="20">
        <v>24</v>
      </c>
      <c r="H5" s="20">
        <v>32</v>
      </c>
      <c r="I5" s="20">
        <v>50.8</v>
      </c>
      <c r="J5" s="20">
        <v>20</v>
      </c>
      <c r="K5" s="20">
        <v>20</v>
      </c>
      <c r="L5" s="21" t="s">
        <v>422</v>
      </c>
      <c r="M5" s="21" t="s">
        <v>422</v>
      </c>
      <c r="N5" s="21" t="s">
        <v>422</v>
      </c>
      <c r="O5" s="21" t="s">
        <v>423</v>
      </c>
      <c r="P5" s="21" t="s">
        <v>424</v>
      </c>
      <c r="Q5" s="21" t="s">
        <v>424</v>
      </c>
      <c r="R5" s="21" t="s">
        <v>425</v>
      </c>
      <c r="S5" s="21" t="s">
        <v>425</v>
      </c>
      <c r="T5" s="21" t="s">
        <v>426</v>
      </c>
      <c r="U5" s="21">
        <f>1/0.000001</f>
        <v>1000000</v>
      </c>
      <c r="V5" s="21"/>
      <c r="W5" s="22" t="s">
        <v>427</v>
      </c>
      <c r="X5" s="21" t="s">
        <v>428</v>
      </c>
      <c r="Y5" s="22" t="s">
        <v>429</v>
      </c>
      <c r="Z5" s="21" t="s">
        <v>430</v>
      </c>
      <c r="AA5" s="21" t="s">
        <v>431</v>
      </c>
      <c r="AB5" s="21" t="s">
        <v>432</v>
      </c>
      <c r="AC5" s="21">
        <v>24</v>
      </c>
      <c r="AD5" s="21">
        <v>6</v>
      </c>
      <c r="AE5" s="21">
        <v>5</v>
      </c>
      <c r="AF5" s="21">
        <v>24</v>
      </c>
      <c r="AG5" s="57">
        <v>20</v>
      </c>
      <c r="AH5" s="21">
        <v>0.2</v>
      </c>
      <c r="AI5" s="21">
        <v>0.2</v>
      </c>
      <c r="AJ5" s="21">
        <v>0.2</v>
      </c>
      <c r="AK5" s="21">
        <v>0.2</v>
      </c>
      <c r="AL5" s="21" t="s">
        <v>436</v>
      </c>
      <c r="AM5" s="21">
        <v>4400550</v>
      </c>
      <c r="AN5" s="21"/>
      <c r="AO5" s="21"/>
    </row>
    <row r="6" spans="1:41" ht="33.75">
      <c r="A6" s="67" t="s">
        <v>71</v>
      </c>
      <c r="B6" s="74" t="str">
        <f t="shared" si="0"/>
        <v>MISKAMcoarse_Ketzel</v>
      </c>
      <c r="C6" s="20">
        <v>314</v>
      </c>
      <c r="D6" s="20">
        <v>300</v>
      </c>
      <c r="E6" s="20">
        <v>130</v>
      </c>
      <c r="F6" s="20" t="s">
        <v>421</v>
      </c>
      <c r="G6" s="21">
        <v>24</v>
      </c>
      <c r="H6" s="21">
        <v>32</v>
      </c>
      <c r="I6" s="21">
        <v>50.8</v>
      </c>
      <c r="J6" s="21">
        <v>20</v>
      </c>
      <c r="K6" s="21">
        <v>20</v>
      </c>
      <c r="L6" s="21" t="s">
        <v>422</v>
      </c>
      <c r="M6" s="21" t="s">
        <v>422</v>
      </c>
      <c r="N6" s="21" t="s">
        <v>422</v>
      </c>
      <c r="O6" s="21" t="s">
        <v>423</v>
      </c>
      <c r="P6" s="21" t="s">
        <v>424</v>
      </c>
      <c r="Q6" s="21" t="s">
        <v>424</v>
      </c>
      <c r="R6" s="21" t="s">
        <v>425</v>
      </c>
      <c r="S6" s="21" t="s">
        <v>425</v>
      </c>
      <c r="T6" s="21" t="s">
        <v>426</v>
      </c>
      <c r="U6" s="21">
        <f>1/0.000001</f>
        <v>1000000</v>
      </c>
      <c r="V6" s="21"/>
      <c r="W6" s="22" t="s">
        <v>427</v>
      </c>
      <c r="X6" s="21" t="s">
        <v>428</v>
      </c>
      <c r="Y6" s="22" t="s">
        <v>429</v>
      </c>
      <c r="Z6" s="21" t="s">
        <v>430</v>
      </c>
      <c r="AA6" s="21" t="s">
        <v>431</v>
      </c>
      <c r="AB6" s="21" t="s">
        <v>432</v>
      </c>
      <c r="AC6" s="21">
        <v>12</v>
      </c>
      <c r="AD6" s="21">
        <v>3</v>
      </c>
      <c r="AE6" s="21">
        <v>5</v>
      </c>
      <c r="AF6" s="21">
        <v>12</v>
      </c>
      <c r="AG6" s="21">
        <v>7</v>
      </c>
      <c r="AH6" s="21">
        <v>0.2</v>
      </c>
      <c r="AI6" s="21">
        <v>0.2</v>
      </c>
      <c r="AJ6" s="21">
        <v>0.2</v>
      </c>
      <c r="AK6" s="21">
        <v>0.2</v>
      </c>
      <c r="AL6" s="21" t="s">
        <v>436</v>
      </c>
      <c r="AM6" s="21">
        <v>1950480</v>
      </c>
      <c r="AN6" s="21"/>
      <c r="AO6" s="21"/>
    </row>
    <row r="7" spans="1:41" ht="33.75">
      <c r="A7" s="67" t="s">
        <v>74</v>
      </c>
      <c r="B7" s="74" t="str">
        <f t="shared" si="0"/>
        <v>MISKAMcoarse20layer_Ketzel</v>
      </c>
      <c r="C7" s="20">
        <v>314</v>
      </c>
      <c r="D7" s="20">
        <v>300</v>
      </c>
      <c r="E7" s="20">
        <v>21</v>
      </c>
      <c r="F7" s="20" t="s">
        <v>421</v>
      </c>
      <c r="G7" s="21">
        <v>24</v>
      </c>
      <c r="H7" s="21">
        <v>32</v>
      </c>
      <c r="I7" s="21">
        <v>7.2</v>
      </c>
      <c r="J7" s="21">
        <v>20</v>
      </c>
      <c r="K7" s="21">
        <v>20</v>
      </c>
      <c r="L7" s="21" t="s">
        <v>422</v>
      </c>
      <c r="M7" s="21" t="s">
        <v>422</v>
      </c>
      <c r="N7" s="21" t="s">
        <v>422</v>
      </c>
      <c r="O7" s="21" t="s">
        <v>423</v>
      </c>
      <c r="P7" s="21" t="s">
        <v>424</v>
      </c>
      <c r="Q7" s="21" t="s">
        <v>424</v>
      </c>
      <c r="R7" s="21" t="s">
        <v>425</v>
      </c>
      <c r="S7" s="21" t="s">
        <v>425</v>
      </c>
      <c r="T7" s="21" t="s">
        <v>426</v>
      </c>
      <c r="U7" s="21">
        <f>1/0.000001</f>
        <v>1000000</v>
      </c>
      <c r="V7" s="21"/>
      <c r="W7" s="22" t="s">
        <v>427</v>
      </c>
      <c r="X7" s="21" t="s">
        <v>428</v>
      </c>
      <c r="Y7" s="22" t="s">
        <v>429</v>
      </c>
      <c r="Z7" s="21" t="s">
        <v>430</v>
      </c>
      <c r="AA7" s="21" t="s">
        <v>431</v>
      </c>
      <c r="AB7" s="21" t="s">
        <v>432</v>
      </c>
      <c r="AC7" s="21">
        <v>12</v>
      </c>
      <c r="AD7" s="21">
        <v>3</v>
      </c>
      <c r="AE7" s="21">
        <v>5</v>
      </c>
      <c r="AF7" s="21">
        <v>12</v>
      </c>
      <c r="AG7" s="21">
        <v>7</v>
      </c>
      <c r="AH7" s="21">
        <v>0.2</v>
      </c>
      <c r="AI7" s="21">
        <v>0.2</v>
      </c>
      <c r="AJ7" s="21">
        <v>0.2</v>
      </c>
      <c r="AK7" s="21">
        <v>0.2</v>
      </c>
      <c r="AL7" s="21" t="s">
        <v>436</v>
      </c>
      <c r="AM7" s="21">
        <v>1300320</v>
      </c>
      <c r="AN7" s="21"/>
      <c r="AO7" s="21"/>
    </row>
    <row r="8" spans="1:41" s="84" customFormat="1" ht="56.25">
      <c r="A8" s="82" t="s">
        <v>76</v>
      </c>
      <c r="B8" s="82" t="str">
        <f t="shared" si="0"/>
        <v>MISKAM1mres_Goricsan</v>
      </c>
      <c r="C8" s="60">
        <v>314</v>
      </c>
      <c r="D8" s="60">
        <v>300</v>
      </c>
      <c r="E8" s="60">
        <v>21</v>
      </c>
      <c r="F8" s="60" t="s">
        <v>421</v>
      </c>
      <c r="G8" s="52">
        <v>24</v>
      </c>
      <c r="H8" s="52">
        <v>32</v>
      </c>
      <c r="I8" s="52">
        <v>7.2</v>
      </c>
      <c r="J8" s="52">
        <v>20</v>
      </c>
      <c r="K8" s="52">
        <v>20</v>
      </c>
      <c r="L8" s="52" t="s">
        <v>666</v>
      </c>
      <c r="M8" s="52" t="s">
        <v>666</v>
      </c>
      <c r="N8" s="52" t="s">
        <v>666</v>
      </c>
      <c r="O8" s="52" t="s">
        <v>668</v>
      </c>
      <c r="P8" s="52" t="s">
        <v>700</v>
      </c>
      <c r="Q8" s="52" t="s">
        <v>569</v>
      </c>
      <c r="R8" s="52" t="s">
        <v>665</v>
      </c>
      <c r="S8" s="52" t="s">
        <v>665</v>
      </c>
      <c r="T8" s="52" t="s">
        <v>697</v>
      </c>
      <c r="U8" s="55">
        <v>174000</v>
      </c>
      <c r="V8" s="52"/>
      <c r="W8" s="54" t="s">
        <v>427</v>
      </c>
      <c r="X8" s="54" t="s">
        <v>437</v>
      </c>
      <c r="Y8" s="54" t="s">
        <v>429</v>
      </c>
      <c r="Z8" s="52" t="s">
        <v>430</v>
      </c>
      <c r="AA8" s="52" t="s">
        <v>26</v>
      </c>
      <c r="AB8" s="52" t="s">
        <v>664</v>
      </c>
      <c r="AC8" s="52">
        <v>12</v>
      </c>
      <c r="AD8" s="52">
        <v>3</v>
      </c>
      <c r="AE8" s="52">
        <v>5</v>
      </c>
      <c r="AF8" s="56" t="s">
        <v>670</v>
      </c>
      <c r="AG8" s="56" t="s">
        <v>671</v>
      </c>
      <c r="AH8" s="52">
        <v>0.4</v>
      </c>
      <c r="AI8" s="52">
        <v>0.4</v>
      </c>
      <c r="AJ8" s="52">
        <v>0.2</v>
      </c>
      <c r="AK8" s="52">
        <v>0.2</v>
      </c>
      <c r="AL8" s="52" t="s">
        <v>436</v>
      </c>
      <c r="AM8" s="52">
        <v>1300320</v>
      </c>
      <c r="AN8" s="52" t="s">
        <v>484</v>
      </c>
      <c r="AO8" s="53">
        <v>0.001</v>
      </c>
    </row>
    <row r="9" spans="1:41" s="84" customFormat="1" ht="56.25">
      <c r="A9" s="82" t="s">
        <v>82</v>
      </c>
      <c r="B9" s="82" t="str">
        <f t="shared" si="0"/>
        <v>MISKAM08mres_Goricsan</v>
      </c>
      <c r="C9" s="60">
        <v>314</v>
      </c>
      <c r="D9" s="60">
        <v>300</v>
      </c>
      <c r="E9" s="60">
        <v>130</v>
      </c>
      <c r="F9" s="60" t="s">
        <v>421</v>
      </c>
      <c r="G9" s="60">
        <v>24</v>
      </c>
      <c r="H9" s="60">
        <v>32</v>
      </c>
      <c r="I9" s="60">
        <v>50.8</v>
      </c>
      <c r="J9" s="60">
        <v>20</v>
      </c>
      <c r="K9" s="60">
        <v>20</v>
      </c>
      <c r="L9" s="52" t="s">
        <v>666</v>
      </c>
      <c r="M9" s="52" t="s">
        <v>666</v>
      </c>
      <c r="N9" s="52" t="s">
        <v>666</v>
      </c>
      <c r="O9" s="52" t="s">
        <v>668</v>
      </c>
      <c r="P9" s="52" t="s">
        <v>700</v>
      </c>
      <c r="Q9" s="52" t="s">
        <v>569</v>
      </c>
      <c r="R9" s="52" t="s">
        <v>665</v>
      </c>
      <c r="S9" s="52" t="s">
        <v>665</v>
      </c>
      <c r="T9" s="52" t="s">
        <v>697</v>
      </c>
      <c r="U9" s="55">
        <v>174000</v>
      </c>
      <c r="V9" s="52"/>
      <c r="W9" s="54" t="s">
        <v>427</v>
      </c>
      <c r="X9" s="54" t="s">
        <v>437</v>
      </c>
      <c r="Y9" s="54" t="s">
        <v>429</v>
      </c>
      <c r="Z9" s="52" t="s">
        <v>430</v>
      </c>
      <c r="AA9" s="52" t="s">
        <v>26</v>
      </c>
      <c r="AB9" s="52" t="s">
        <v>664</v>
      </c>
      <c r="AC9" s="52">
        <v>15</v>
      </c>
      <c r="AD9" s="52">
        <v>3</v>
      </c>
      <c r="AE9" s="52">
        <v>5</v>
      </c>
      <c r="AF9" s="56" t="s">
        <v>675</v>
      </c>
      <c r="AG9" s="56" t="s">
        <v>672</v>
      </c>
      <c r="AH9" s="52">
        <v>0.32</v>
      </c>
      <c r="AI9" s="52">
        <v>0.32</v>
      </c>
      <c r="AJ9" s="52">
        <v>0.2</v>
      </c>
      <c r="AK9" s="52">
        <v>0.2</v>
      </c>
      <c r="AL9" s="52" t="s">
        <v>436</v>
      </c>
      <c r="AM9" s="52">
        <v>3052560</v>
      </c>
      <c r="AN9" s="52" t="s">
        <v>484</v>
      </c>
      <c r="AO9" s="53">
        <v>0.001</v>
      </c>
    </row>
    <row r="10" spans="1:41" s="84" customFormat="1" ht="56.25">
      <c r="A10" s="82" t="s">
        <v>85</v>
      </c>
      <c r="B10" s="82" t="str">
        <f t="shared" si="0"/>
        <v>MISKAM05mres_Goricsan</v>
      </c>
      <c r="C10" s="60">
        <v>314</v>
      </c>
      <c r="D10" s="60">
        <v>300</v>
      </c>
      <c r="E10" s="60">
        <v>130</v>
      </c>
      <c r="F10" s="60" t="s">
        <v>421</v>
      </c>
      <c r="G10" s="52">
        <v>24</v>
      </c>
      <c r="H10" s="52">
        <v>32</v>
      </c>
      <c r="I10" s="52">
        <v>50.8</v>
      </c>
      <c r="J10" s="52">
        <v>20</v>
      </c>
      <c r="K10" s="52">
        <v>20</v>
      </c>
      <c r="L10" s="52" t="s">
        <v>667</v>
      </c>
      <c r="M10" s="52" t="s">
        <v>667</v>
      </c>
      <c r="N10" s="52" t="s">
        <v>667</v>
      </c>
      <c r="O10" s="52" t="s">
        <v>669</v>
      </c>
      <c r="P10" s="52" t="s">
        <v>700</v>
      </c>
      <c r="Q10" s="52" t="s">
        <v>569</v>
      </c>
      <c r="R10" s="52" t="s">
        <v>665</v>
      </c>
      <c r="S10" s="52" t="s">
        <v>665</v>
      </c>
      <c r="T10" s="52" t="s">
        <v>697</v>
      </c>
      <c r="U10" s="55">
        <v>174000</v>
      </c>
      <c r="V10" s="52"/>
      <c r="W10" s="54" t="s">
        <v>427</v>
      </c>
      <c r="X10" s="54" t="s">
        <v>437</v>
      </c>
      <c r="Y10" s="54" t="s">
        <v>429</v>
      </c>
      <c r="Z10" s="52" t="s">
        <v>430</v>
      </c>
      <c r="AA10" s="52" t="s">
        <v>26</v>
      </c>
      <c r="AB10" s="52" t="s">
        <v>664</v>
      </c>
      <c r="AC10" s="52">
        <v>24</v>
      </c>
      <c r="AD10" s="52">
        <v>5</v>
      </c>
      <c r="AE10" s="52">
        <v>5</v>
      </c>
      <c r="AF10" s="56" t="s">
        <v>674</v>
      </c>
      <c r="AG10" s="56" t="s">
        <v>673</v>
      </c>
      <c r="AH10" s="52">
        <v>0.2</v>
      </c>
      <c r="AI10" s="52">
        <v>0.2</v>
      </c>
      <c r="AJ10" s="52">
        <v>0.2</v>
      </c>
      <c r="AK10" s="52">
        <v>0.2</v>
      </c>
      <c r="AL10" s="52" t="s">
        <v>436</v>
      </c>
      <c r="AM10" s="52">
        <v>4788000</v>
      </c>
      <c r="AN10" s="52" t="s">
        <v>484</v>
      </c>
      <c r="AO10" s="53">
        <v>0.001</v>
      </c>
    </row>
    <row r="11" spans="1:41" ht="33.75">
      <c r="A11" s="67" t="s">
        <v>88</v>
      </c>
      <c r="B11" s="74" t="str">
        <f t="shared" si="0"/>
        <v>MISKAM_ZAMG</v>
      </c>
      <c r="C11" s="21"/>
      <c r="D11" s="21"/>
      <c r="E11" s="21"/>
      <c r="F11" s="21"/>
      <c r="G11" s="21"/>
      <c r="H11" s="21"/>
      <c r="I11" s="21"/>
      <c r="J11" s="21"/>
      <c r="K11" s="21"/>
      <c r="L11" s="21" t="s">
        <v>571</v>
      </c>
      <c r="M11" s="21" t="s">
        <v>571</v>
      </c>
      <c r="N11" s="21" t="s">
        <v>571</v>
      </c>
      <c r="O11" s="21" t="s">
        <v>572</v>
      </c>
      <c r="P11" s="21" t="s">
        <v>568</v>
      </c>
      <c r="Q11" s="21" t="s">
        <v>569</v>
      </c>
      <c r="R11" s="44"/>
      <c r="S11" s="44"/>
      <c r="T11" s="21" t="s">
        <v>570</v>
      </c>
      <c r="U11" s="22">
        <v>1392000</v>
      </c>
      <c r="V11" s="21"/>
      <c r="W11" s="22" t="s">
        <v>427</v>
      </c>
      <c r="X11" s="22" t="s">
        <v>438</v>
      </c>
      <c r="Y11" s="22" t="s">
        <v>429</v>
      </c>
      <c r="Z11" s="21" t="s">
        <v>430</v>
      </c>
      <c r="AA11" s="21" t="s">
        <v>439</v>
      </c>
      <c r="AB11" s="21"/>
      <c r="AC11" s="21"/>
      <c r="AD11" s="21"/>
      <c r="AE11" s="21"/>
      <c r="AF11" s="21"/>
      <c r="AG11" s="21"/>
      <c r="AH11" s="21"/>
      <c r="AI11" s="21"/>
      <c r="AJ11" s="21"/>
      <c r="AK11" s="21"/>
      <c r="AL11" s="21"/>
      <c r="AM11" s="21"/>
      <c r="AN11" s="21"/>
      <c r="AO11" s="21"/>
    </row>
    <row r="12" spans="1:41" ht="22.5">
      <c r="A12" s="67" t="s">
        <v>95</v>
      </c>
      <c r="B12" s="74" t="str">
        <f t="shared" si="0"/>
        <v>FLUENTske_DiSabatino</v>
      </c>
      <c r="C12" s="21">
        <v>3.24</v>
      </c>
      <c r="D12" s="21">
        <v>2.93</v>
      </c>
      <c r="E12" s="21">
        <v>0.28</v>
      </c>
      <c r="F12" s="21" t="s">
        <v>650</v>
      </c>
      <c r="G12" s="21">
        <v>6</v>
      </c>
      <c r="H12" s="21">
        <v>16</v>
      </c>
      <c r="I12" s="21">
        <v>6</v>
      </c>
      <c r="J12" s="21">
        <v>4</v>
      </c>
      <c r="K12" s="21">
        <v>4</v>
      </c>
      <c r="L12" s="21" t="s">
        <v>573</v>
      </c>
      <c r="M12" s="44" t="s">
        <v>574</v>
      </c>
      <c r="N12" s="44" t="s">
        <v>574</v>
      </c>
      <c r="O12" s="44" t="s">
        <v>574</v>
      </c>
      <c r="P12" s="21" t="s">
        <v>575</v>
      </c>
      <c r="Q12" s="44" t="s">
        <v>576</v>
      </c>
      <c r="R12" s="21" t="s">
        <v>577</v>
      </c>
      <c r="S12" s="21" t="s">
        <v>577</v>
      </c>
      <c r="T12" s="21" t="s">
        <v>577</v>
      </c>
      <c r="U12" s="21">
        <v>1000000</v>
      </c>
      <c r="V12" s="21"/>
      <c r="W12" s="22" t="s">
        <v>427</v>
      </c>
      <c r="X12" s="23" t="s">
        <v>440</v>
      </c>
      <c r="Y12" s="22" t="s">
        <v>429</v>
      </c>
      <c r="Z12" s="21" t="s">
        <v>430</v>
      </c>
      <c r="AA12" s="21" t="s">
        <v>431</v>
      </c>
      <c r="AB12" s="98" t="s">
        <v>651</v>
      </c>
      <c r="AC12" s="21">
        <v>12</v>
      </c>
      <c r="AD12" s="21">
        <v>2</v>
      </c>
      <c r="AE12" s="21">
        <v>13</v>
      </c>
      <c r="AF12" s="21">
        <v>13</v>
      </c>
      <c r="AG12" s="21">
        <v>8</v>
      </c>
      <c r="AH12" s="21">
        <v>0.08</v>
      </c>
      <c r="AI12" s="21">
        <v>0.08</v>
      </c>
      <c r="AJ12" s="21">
        <v>0.16</v>
      </c>
      <c r="AK12" s="21">
        <v>0.08</v>
      </c>
      <c r="AL12" s="21" t="s">
        <v>655</v>
      </c>
      <c r="AM12" s="57" t="s">
        <v>652</v>
      </c>
      <c r="AN12" s="21" t="s">
        <v>653</v>
      </c>
      <c r="AO12" s="99">
        <v>1E-06</v>
      </c>
    </row>
    <row r="13" spans="1:41" ht="22.5">
      <c r="A13" s="67" t="s">
        <v>103</v>
      </c>
      <c r="B13" s="74" t="str">
        <f t="shared" si="0"/>
        <v>FLUENTrsm_DiSabatino</v>
      </c>
      <c r="C13" s="21">
        <v>3.24</v>
      </c>
      <c r="D13" s="21">
        <v>2.93</v>
      </c>
      <c r="E13" s="21">
        <v>0.28</v>
      </c>
      <c r="F13" s="21" t="s">
        <v>650</v>
      </c>
      <c r="G13" s="21">
        <v>6</v>
      </c>
      <c r="H13" s="21">
        <v>16</v>
      </c>
      <c r="I13" s="21">
        <v>6</v>
      </c>
      <c r="J13" s="21">
        <v>4</v>
      </c>
      <c r="K13" s="21">
        <v>4</v>
      </c>
      <c r="L13" s="21" t="s">
        <v>573</v>
      </c>
      <c r="M13" s="44" t="s">
        <v>574</v>
      </c>
      <c r="N13" s="44" t="s">
        <v>574</v>
      </c>
      <c r="O13" s="44" t="s">
        <v>574</v>
      </c>
      <c r="P13" s="21" t="s">
        <v>575</v>
      </c>
      <c r="Q13" s="44" t="s">
        <v>576</v>
      </c>
      <c r="R13" s="21" t="s">
        <v>577</v>
      </c>
      <c r="S13" s="21" t="s">
        <v>577</v>
      </c>
      <c r="T13" s="21" t="s">
        <v>577</v>
      </c>
      <c r="U13" s="21">
        <v>1000000</v>
      </c>
      <c r="V13" s="21"/>
      <c r="W13" s="21" t="s">
        <v>441</v>
      </c>
      <c r="X13" s="23" t="s">
        <v>440</v>
      </c>
      <c r="Y13" s="21" t="s">
        <v>442</v>
      </c>
      <c r="Z13" s="21" t="s">
        <v>430</v>
      </c>
      <c r="AA13" s="21" t="s">
        <v>24</v>
      </c>
      <c r="AB13" s="98" t="s">
        <v>651</v>
      </c>
      <c r="AC13" s="21">
        <v>12</v>
      </c>
      <c r="AD13" s="21">
        <v>2</v>
      </c>
      <c r="AE13" s="21">
        <v>13</v>
      </c>
      <c r="AF13" s="21">
        <v>13</v>
      </c>
      <c r="AG13" s="21">
        <v>8</v>
      </c>
      <c r="AH13" s="21">
        <v>0.08</v>
      </c>
      <c r="AI13" s="21">
        <v>0.08</v>
      </c>
      <c r="AJ13" s="21">
        <v>0.16</v>
      </c>
      <c r="AK13" s="21">
        <v>0.08</v>
      </c>
      <c r="AL13" s="21" t="s">
        <v>655</v>
      </c>
      <c r="AM13" s="57" t="s">
        <v>652</v>
      </c>
      <c r="AN13" s="21" t="s">
        <v>653</v>
      </c>
      <c r="AO13" s="100">
        <v>0.001</v>
      </c>
    </row>
    <row r="14" spans="1:41" ht="22.5">
      <c r="A14" s="67" t="s">
        <v>106</v>
      </c>
      <c r="B14" s="74" t="str">
        <f t="shared" si="0"/>
        <v>FLUENTskeBCsym_Santiago</v>
      </c>
      <c r="C14" s="21"/>
      <c r="D14" s="21"/>
      <c r="E14" s="21"/>
      <c r="F14" s="21"/>
      <c r="G14" s="21"/>
      <c r="H14" s="21"/>
      <c r="I14" s="21"/>
      <c r="J14" s="21"/>
      <c r="K14" s="21"/>
      <c r="L14" s="21" t="s">
        <v>578</v>
      </c>
      <c r="M14" s="21" t="s">
        <v>578</v>
      </c>
      <c r="N14" s="21" t="s">
        <v>578</v>
      </c>
      <c r="O14" s="44" t="s">
        <v>440</v>
      </c>
      <c r="P14" s="21" t="s">
        <v>579</v>
      </c>
      <c r="Q14" s="44" t="s">
        <v>576</v>
      </c>
      <c r="R14" s="21" t="s">
        <v>577</v>
      </c>
      <c r="S14" s="21" t="s">
        <v>577</v>
      </c>
      <c r="T14" s="21" t="s">
        <v>577</v>
      </c>
      <c r="U14" s="21">
        <v>520000</v>
      </c>
      <c r="V14" s="21"/>
      <c r="W14" s="22" t="s">
        <v>427</v>
      </c>
      <c r="X14" s="23" t="s">
        <v>440</v>
      </c>
      <c r="Y14" s="22" t="s">
        <v>429</v>
      </c>
      <c r="Z14" s="21" t="s">
        <v>430</v>
      </c>
      <c r="AA14" s="21" t="s">
        <v>431</v>
      </c>
      <c r="AB14" s="22" t="s">
        <v>486</v>
      </c>
      <c r="AC14" s="22" t="s">
        <v>487</v>
      </c>
      <c r="AD14" s="22">
        <v>5</v>
      </c>
      <c r="AE14" s="22">
        <v>11</v>
      </c>
      <c r="AF14" s="22" t="s">
        <v>488</v>
      </c>
      <c r="AG14" s="22" t="s">
        <v>489</v>
      </c>
      <c r="AH14" s="22" t="s">
        <v>490</v>
      </c>
      <c r="AI14" s="22" t="s">
        <v>491</v>
      </c>
      <c r="AJ14" s="22">
        <v>0.079</v>
      </c>
      <c r="AK14" s="22">
        <v>0.138</v>
      </c>
      <c r="AL14" s="22"/>
      <c r="AM14" s="22">
        <v>1675712</v>
      </c>
      <c r="AN14" s="22" t="s">
        <v>494</v>
      </c>
      <c r="AO14" s="22" t="s">
        <v>495</v>
      </c>
    </row>
    <row r="15" spans="1:41" ht="22.5">
      <c r="A15" s="67" t="s">
        <v>113</v>
      </c>
      <c r="B15" s="74" t="str">
        <f t="shared" si="0"/>
        <v>FLUENTskeBCwall_Santiago</v>
      </c>
      <c r="C15" s="21"/>
      <c r="D15" s="21"/>
      <c r="E15" s="21"/>
      <c r="F15" s="21"/>
      <c r="G15" s="21"/>
      <c r="H15" s="21"/>
      <c r="I15" s="21"/>
      <c r="J15" s="21"/>
      <c r="K15" s="21"/>
      <c r="L15" s="21" t="s">
        <v>578</v>
      </c>
      <c r="M15" s="21" t="s">
        <v>578</v>
      </c>
      <c r="N15" s="21" t="s">
        <v>578</v>
      </c>
      <c r="O15" s="44" t="s">
        <v>440</v>
      </c>
      <c r="P15" s="21" t="s">
        <v>579</v>
      </c>
      <c r="Q15" s="44" t="s">
        <v>576</v>
      </c>
      <c r="R15" s="44" t="s">
        <v>440</v>
      </c>
      <c r="S15" s="44" t="s">
        <v>440</v>
      </c>
      <c r="T15" s="44" t="s">
        <v>440</v>
      </c>
      <c r="U15" s="21">
        <v>520000</v>
      </c>
      <c r="V15" s="21"/>
      <c r="W15" s="22" t="s">
        <v>427</v>
      </c>
      <c r="X15" s="23" t="s">
        <v>440</v>
      </c>
      <c r="Y15" s="22" t="s">
        <v>429</v>
      </c>
      <c r="Z15" s="21" t="s">
        <v>430</v>
      </c>
      <c r="AA15" s="21" t="s">
        <v>431</v>
      </c>
      <c r="AB15" s="22" t="s">
        <v>486</v>
      </c>
      <c r="AC15" s="22" t="s">
        <v>487</v>
      </c>
      <c r="AD15" s="22">
        <v>5</v>
      </c>
      <c r="AE15" s="22">
        <v>11</v>
      </c>
      <c r="AF15" s="22" t="s">
        <v>488</v>
      </c>
      <c r="AG15" s="22" t="s">
        <v>489</v>
      </c>
      <c r="AH15" s="22" t="s">
        <v>490</v>
      </c>
      <c r="AI15" s="22" t="s">
        <v>491</v>
      </c>
      <c r="AJ15" s="22">
        <v>0.079</v>
      </c>
      <c r="AK15" s="22">
        <v>0.138</v>
      </c>
      <c r="AL15" s="22"/>
      <c r="AM15" s="22">
        <v>1675712</v>
      </c>
      <c r="AN15" s="22" t="s">
        <v>494</v>
      </c>
      <c r="AO15" s="22" t="s">
        <v>495</v>
      </c>
    </row>
    <row r="16" spans="1:41" ht="22.5">
      <c r="A16" s="67" t="s">
        <v>116</v>
      </c>
      <c r="B16" s="74" t="str">
        <f t="shared" si="0"/>
        <v>FLUENTrkeBCsym_Santiago</v>
      </c>
      <c r="C16" s="21"/>
      <c r="D16" s="21"/>
      <c r="E16" s="21"/>
      <c r="F16" s="21"/>
      <c r="G16" s="21"/>
      <c r="H16" s="21"/>
      <c r="I16" s="21"/>
      <c r="J16" s="21"/>
      <c r="K16" s="21"/>
      <c r="L16" s="21" t="s">
        <v>578</v>
      </c>
      <c r="M16" s="21" t="s">
        <v>578</v>
      </c>
      <c r="N16" s="21" t="s">
        <v>578</v>
      </c>
      <c r="O16" s="44" t="s">
        <v>440</v>
      </c>
      <c r="P16" s="21" t="s">
        <v>579</v>
      </c>
      <c r="Q16" s="44" t="s">
        <v>576</v>
      </c>
      <c r="R16" s="21" t="s">
        <v>577</v>
      </c>
      <c r="S16" s="21" t="s">
        <v>577</v>
      </c>
      <c r="T16" s="21" t="s">
        <v>577</v>
      </c>
      <c r="U16" s="21">
        <v>520000</v>
      </c>
      <c r="V16" s="21"/>
      <c r="W16" s="22" t="s">
        <v>427</v>
      </c>
      <c r="X16" s="23" t="s">
        <v>440</v>
      </c>
      <c r="Y16" s="22" t="s">
        <v>429</v>
      </c>
      <c r="Z16" s="21" t="s">
        <v>430</v>
      </c>
      <c r="AA16" s="21" t="s">
        <v>443</v>
      </c>
      <c r="AB16" s="22" t="s">
        <v>486</v>
      </c>
      <c r="AC16" s="22" t="s">
        <v>487</v>
      </c>
      <c r="AD16" s="22">
        <v>5</v>
      </c>
      <c r="AE16" s="22">
        <v>11</v>
      </c>
      <c r="AF16" s="22" t="s">
        <v>488</v>
      </c>
      <c r="AG16" s="22" t="s">
        <v>489</v>
      </c>
      <c r="AH16" s="22" t="s">
        <v>490</v>
      </c>
      <c r="AI16" s="22" t="s">
        <v>491</v>
      </c>
      <c r="AJ16" s="22">
        <v>0.079</v>
      </c>
      <c r="AK16" s="22">
        <v>0.138</v>
      </c>
      <c r="AL16" s="22"/>
      <c r="AM16" s="22">
        <v>1675712</v>
      </c>
      <c r="AN16" s="22" t="s">
        <v>494</v>
      </c>
      <c r="AO16" s="22" t="s">
        <v>495</v>
      </c>
    </row>
    <row r="17" spans="1:41" ht="22.5">
      <c r="A17" s="67" t="s">
        <v>119</v>
      </c>
      <c r="B17" s="74" t="str">
        <f t="shared" si="0"/>
        <v>ADREA_Bartzis</v>
      </c>
      <c r="C17" s="20">
        <v>345.7952</v>
      </c>
      <c r="D17" s="20">
        <v>345.1668</v>
      </c>
      <c r="E17" s="20">
        <v>19.4301</v>
      </c>
      <c r="F17" s="20" t="s">
        <v>421</v>
      </c>
      <c r="G17" s="21">
        <v>35.046</v>
      </c>
      <c r="H17" s="21">
        <v>34.10236</v>
      </c>
      <c r="I17" s="21">
        <v>6.65</v>
      </c>
      <c r="J17" s="21">
        <v>26.28</v>
      </c>
      <c r="K17" s="21">
        <v>31.555</v>
      </c>
      <c r="L17" s="21" t="s">
        <v>580</v>
      </c>
      <c r="M17" s="21" t="s">
        <v>580</v>
      </c>
      <c r="N17" s="21" t="s">
        <v>580</v>
      </c>
      <c r="O17" s="21" t="s">
        <v>581</v>
      </c>
      <c r="P17" s="21" t="s">
        <v>582</v>
      </c>
      <c r="Q17" s="21" t="s">
        <v>583</v>
      </c>
      <c r="R17" s="21" t="s">
        <v>583</v>
      </c>
      <c r="S17" s="21" t="s">
        <v>583</v>
      </c>
      <c r="T17" s="21" t="s">
        <v>577</v>
      </c>
      <c r="U17" s="22">
        <v>1168000</v>
      </c>
      <c r="V17" s="21">
        <v>2.54</v>
      </c>
      <c r="W17" s="22" t="s">
        <v>427</v>
      </c>
      <c r="X17" s="22" t="s">
        <v>444</v>
      </c>
      <c r="Y17" s="22" t="s">
        <v>429</v>
      </c>
      <c r="Z17" s="22" t="s">
        <v>445</v>
      </c>
      <c r="AA17" s="22" t="s">
        <v>446</v>
      </c>
      <c r="AB17" s="21" t="s">
        <v>432</v>
      </c>
      <c r="AC17" s="51" t="s">
        <v>657</v>
      </c>
      <c r="AD17" s="21">
        <v>2</v>
      </c>
      <c r="AE17" s="21">
        <v>8</v>
      </c>
      <c r="AF17" s="21">
        <v>10</v>
      </c>
      <c r="AG17" s="21">
        <v>5</v>
      </c>
      <c r="AH17" s="21">
        <v>0.48</v>
      </c>
      <c r="AI17" s="21">
        <v>0.96</v>
      </c>
      <c r="AJ17" s="21">
        <v>0.277</v>
      </c>
      <c r="AK17" s="21">
        <v>0.125</v>
      </c>
      <c r="AL17" s="21">
        <v>1.1</v>
      </c>
      <c r="AM17" s="21">
        <v>551936</v>
      </c>
      <c r="AN17" s="22" t="s">
        <v>658</v>
      </c>
      <c r="AO17" s="22" t="s">
        <v>660</v>
      </c>
    </row>
    <row r="18" spans="1:41" ht="22.5">
      <c r="A18" s="67" t="s">
        <v>127</v>
      </c>
      <c r="B18" s="74" t="str">
        <f t="shared" si="0"/>
        <v>STAR_CD_Bartzis</v>
      </c>
      <c r="C18" s="20">
        <v>300</v>
      </c>
      <c r="D18" s="20">
        <v>314</v>
      </c>
      <c r="E18" s="20">
        <v>21.06</v>
      </c>
      <c r="F18" s="20" t="s">
        <v>421</v>
      </c>
      <c r="G18" s="21">
        <v>23.6</v>
      </c>
      <c r="H18" s="21">
        <v>27.6</v>
      </c>
      <c r="I18" s="21">
        <v>7.3</v>
      </c>
      <c r="J18" s="21">
        <v>26.4</v>
      </c>
      <c r="K18" s="21">
        <v>22</v>
      </c>
      <c r="L18" s="21" t="s">
        <v>584</v>
      </c>
      <c r="M18" s="21" t="s">
        <v>584</v>
      </c>
      <c r="N18" s="21" t="s">
        <v>584</v>
      </c>
      <c r="O18" s="21" t="s">
        <v>585</v>
      </c>
      <c r="P18" s="21" t="s">
        <v>586</v>
      </c>
      <c r="Q18" s="21" t="s">
        <v>587</v>
      </c>
      <c r="R18" s="21" t="s">
        <v>577</v>
      </c>
      <c r="S18" s="21" t="s">
        <v>577</v>
      </c>
      <c r="T18" s="21" t="s">
        <v>577</v>
      </c>
      <c r="U18" s="22">
        <v>1353000</v>
      </c>
      <c r="V18" s="21">
        <v>2.54</v>
      </c>
      <c r="W18" s="22" t="s">
        <v>427</v>
      </c>
      <c r="X18" s="23" t="s">
        <v>440</v>
      </c>
      <c r="Y18" s="22" t="s">
        <v>429</v>
      </c>
      <c r="Z18" s="21" t="s">
        <v>430</v>
      </c>
      <c r="AA18" s="21" t="s">
        <v>431</v>
      </c>
      <c r="AB18" s="21" t="s">
        <v>432</v>
      </c>
      <c r="AC18" s="21">
        <v>5</v>
      </c>
      <c r="AD18" s="21">
        <v>2</v>
      </c>
      <c r="AE18" s="21">
        <v>8</v>
      </c>
      <c r="AF18" s="21">
        <v>10</v>
      </c>
      <c r="AG18" s="21">
        <v>5</v>
      </c>
      <c r="AH18" s="21">
        <v>0.48</v>
      </c>
      <c r="AI18" s="21">
        <v>0.96</v>
      </c>
      <c r="AJ18" s="21">
        <v>0.304</v>
      </c>
      <c r="AK18" s="21">
        <v>0.125</v>
      </c>
      <c r="AL18" s="21">
        <v>1</v>
      </c>
      <c r="AM18" s="21">
        <v>549760</v>
      </c>
      <c r="AN18" s="22" t="s">
        <v>659</v>
      </c>
      <c r="AO18" s="22" t="s">
        <v>661</v>
      </c>
    </row>
    <row r="19" spans="1:41" ht="22.5">
      <c r="A19" s="67" t="s">
        <v>130</v>
      </c>
      <c r="B19" s="74" t="str">
        <f t="shared" si="0"/>
        <v>STAR_CD_doublegrid_Bartzis</v>
      </c>
      <c r="C19" s="20">
        <v>300</v>
      </c>
      <c r="D19" s="20">
        <v>314</v>
      </c>
      <c r="E19" s="20">
        <v>21.06</v>
      </c>
      <c r="F19" s="20" t="s">
        <v>421</v>
      </c>
      <c r="G19" s="21">
        <v>23.6</v>
      </c>
      <c r="H19" s="21">
        <v>27.6</v>
      </c>
      <c r="I19" s="21">
        <v>7.3</v>
      </c>
      <c r="J19" s="21">
        <v>26.4</v>
      </c>
      <c r="K19" s="21">
        <v>22</v>
      </c>
      <c r="L19" s="21" t="s">
        <v>584</v>
      </c>
      <c r="M19" s="21" t="s">
        <v>584</v>
      </c>
      <c r="N19" s="21" t="s">
        <v>584</v>
      </c>
      <c r="O19" s="21" t="s">
        <v>585</v>
      </c>
      <c r="P19" s="21" t="s">
        <v>586</v>
      </c>
      <c r="Q19" s="21" t="s">
        <v>587</v>
      </c>
      <c r="R19" s="21" t="s">
        <v>577</v>
      </c>
      <c r="S19" s="21" t="s">
        <v>577</v>
      </c>
      <c r="T19" s="21" t="s">
        <v>577</v>
      </c>
      <c r="U19" s="22">
        <v>1353000</v>
      </c>
      <c r="V19" s="21">
        <v>2.54</v>
      </c>
      <c r="W19" s="22" t="s">
        <v>427</v>
      </c>
      <c r="X19" s="23" t="s">
        <v>440</v>
      </c>
      <c r="Y19" s="22" t="s">
        <v>429</v>
      </c>
      <c r="Z19" s="21" t="s">
        <v>430</v>
      </c>
      <c r="AA19" s="21" t="s">
        <v>431</v>
      </c>
      <c r="AB19" s="21" t="s">
        <v>432</v>
      </c>
      <c r="AC19" s="21">
        <v>10</v>
      </c>
      <c r="AD19" s="21">
        <v>2</v>
      </c>
      <c r="AE19" s="21">
        <v>8</v>
      </c>
      <c r="AF19" s="21">
        <v>10</v>
      </c>
      <c r="AG19" s="21">
        <v>10</v>
      </c>
      <c r="AH19" s="21">
        <v>0.48</v>
      </c>
      <c r="AI19" s="21">
        <v>0.48</v>
      </c>
      <c r="AJ19" s="21">
        <v>0.304</v>
      </c>
      <c r="AK19" s="21">
        <v>0.125</v>
      </c>
      <c r="AL19" s="21">
        <v>1</v>
      </c>
      <c r="AM19" s="21">
        <v>1099520</v>
      </c>
      <c r="AN19" s="22" t="s">
        <v>659</v>
      </c>
      <c r="AO19" s="22" t="s">
        <v>661</v>
      </c>
    </row>
    <row r="20" spans="1:41" ht="45">
      <c r="A20" s="67" t="s">
        <v>133</v>
      </c>
      <c r="B20" s="74" t="str">
        <f t="shared" si="0"/>
        <v>Fluent_mskesp_Franke</v>
      </c>
      <c r="C20" s="21"/>
      <c r="D20" s="21"/>
      <c r="E20" s="21"/>
      <c r="F20" s="21"/>
      <c r="G20" s="21"/>
      <c r="H20" s="21"/>
      <c r="I20" s="21"/>
      <c r="J20" s="21"/>
      <c r="K20" s="21"/>
      <c r="L20" s="21" t="s">
        <v>588</v>
      </c>
      <c r="M20" s="21" t="s">
        <v>589</v>
      </c>
      <c r="N20" s="21" t="s">
        <v>589</v>
      </c>
      <c r="O20" s="21" t="s">
        <v>589</v>
      </c>
      <c r="P20" s="44" t="s">
        <v>590</v>
      </c>
      <c r="Q20" s="21" t="s">
        <v>587</v>
      </c>
      <c r="R20" s="21" t="s">
        <v>589</v>
      </c>
      <c r="S20" s="21" t="s">
        <v>589</v>
      </c>
      <c r="T20" s="21" t="s">
        <v>591</v>
      </c>
      <c r="U20" s="22">
        <v>170000</v>
      </c>
      <c r="V20" s="21"/>
      <c r="W20" s="22" t="s">
        <v>427</v>
      </c>
      <c r="X20" s="24" t="s">
        <v>447</v>
      </c>
      <c r="Y20" s="22" t="s">
        <v>429</v>
      </c>
      <c r="Z20" s="21" t="s">
        <v>430</v>
      </c>
      <c r="AA20" s="21" t="s">
        <v>431</v>
      </c>
      <c r="AB20" s="21"/>
      <c r="AC20" s="21"/>
      <c r="AD20" s="21"/>
      <c r="AE20" s="21"/>
      <c r="AF20" s="21"/>
      <c r="AG20" s="21"/>
      <c r="AH20" s="21"/>
      <c r="AI20" s="21"/>
      <c r="AJ20" s="21"/>
      <c r="AK20" s="21"/>
      <c r="AL20" s="21"/>
      <c r="AM20" s="21"/>
      <c r="AN20" s="21"/>
      <c r="AO20" s="21"/>
    </row>
    <row r="21" spans="1:41" ht="45">
      <c r="A21" s="67" t="s">
        <v>141</v>
      </c>
      <c r="B21" s="74" t="str">
        <f t="shared" si="0"/>
        <v>Fluent_mskespudf_Franke</v>
      </c>
      <c r="C21" s="21"/>
      <c r="D21" s="21"/>
      <c r="E21" s="21"/>
      <c r="F21" s="21"/>
      <c r="G21" s="21"/>
      <c r="H21" s="21"/>
      <c r="I21" s="21"/>
      <c r="J21" s="21"/>
      <c r="K21" s="21"/>
      <c r="L21" s="21" t="s">
        <v>588</v>
      </c>
      <c r="M21" s="21" t="s">
        <v>589</v>
      </c>
      <c r="N21" s="21" t="s">
        <v>589</v>
      </c>
      <c r="O21" s="21" t="s">
        <v>589</v>
      </c>
      <c r="P21" s="21" t="s">
        <v>592</v>
      </c>
      <c r="Q21" s="21" t="s">
        <v>587</v>
      </c>
      <c r="R21" s="21" t="s">
        <v>589</v>
      </c>
      <c r="S21" s="21" t="s">
        <v>589</v>
      </c>
      <c r="T21" s="21" t="s">
        <v>591</v>
      </c>
      <c r="U21" s="22">
        <v>170000</v>
      </c>
      <c r="V21" s="21"/>
      <c r="W21" s="22" t="s">
        <v>427</v>
      </c>
      <c r="X21" s="24" t="s">
        <v>447</v>
      </c>
      <c r="Y21" s="22" t="s">
        <v>429</v>
      </c>
      <c r="Z21" s="21" t="s">
        <v>430</v>
      </c>
      <c r="AA21" s="21" t="s">
        <v>431</v>
      </c>
      <c r="AB21" s="21"/>
      <c r="AC21" s="21"/>
      <c r="AD21" s="21"/>
      <c r="AE21" s="21"/>
      <c r="AF21" s="21"/>
      <c r="AG21" s="21"/>
      <c r="AH21" s="21"/>
      <c r="AI21" s="21"/>
      <c r="AJ21" s="21"/>
      <c r="AK21" s="21"/>
      <c r="AL21" s="21"/>
      <c r="AM21" s="21"/>
      <c r="AN21" s="21"/>
      <c r="AO21" s="21"/>
    </row>
    <row r="22" spans="1:41" ht="33.75">
      <c r="A22" s="67" t="s">
        <v>144</v>
      </c>
      <c r="B22" s="74" t="str">
        <f t="shared" si="0"/>
        <v>Fluent_mskespudftsym_Franke</v>
      </c>
      <c r="C22" s="21"/>
      <c r="D22" s="21"/>
      <c r="E22" s="21"/>
      <c r="F22" s="21"/>
      <c r="G22" s="21"/>
      <c r="H22" s="21"/>
      <c r="I22" s="21"/>
      <c r="J22" s="21"/>
      <c r="K22" s="21"/>
      <c r="L22" s="21" t="s">
        <v>588</v>
      </c>
      <c r="M22" s="21" t="s">
        <v>589</v>
      </c>
      <c r="N22" s="21" t="s">
        <v>589</v>
      </c>
      <c r="O22" s="21" t="s">
        <v>589</v>
      </c>
      <c r="P22" s="21" t="s">
        <v>592</v>
      </c>
      <c r="Q22" s="21" t="s">
        <v>587</v>
      </c>
      <c r="R22" s="21" t="s">
        <v>589</v>
      </c>
      <c r="S22" s="21" t="s">
        <v>589</v>
      </c>
      <c r="T22" s="21" t="s">
        <v>577</v>
      </c>
      <c r="U22" s="22">
        <v>170000</v>
      </c>
      <c r="V22" s="21"/>
      <c r="W22" s="22" t="s">
        <v>427</v>
      </c>
      <c r="X22" s="24" t="s">
        <v>447</v>
      </c>
      <c r="Y22" s="22" t="s">
        <v>429</v>
      </c>
      <c r="Z22" s="21" t="s">
        <v>430</v>
      </c>
      <c r="AA22" s="21" t="s">
        <v>431</v>
      </c>
      <c r="AB22" s="21"/>
      <c r="AC22" s="21"/>
      <c r="AD22" s="21"/>
      <c r="AE22" s="21"/>
      <c r="AF22" s="21"/>
      <c r="AG22" s="21"/>
      <c r="AH22" s="21"/>
      <c r="AI22" s="21"/>
      <c r="AJ22" s="21"/>
      <c r="AK22" s="21"/>
      <c r="AL22" s="21"/>
      <c r="AM22" s="21"/>
      <c r="AN22" s="21"/>
      <c r="AO22" s="21"/>
    </row>
    <row r="23" spans="1:41" s="84" customFormat="1" ht="61.5" customHeight="1">
      <c r="A23" s="82" t="s">
        <v>147</v>
      </c>
      <c r="B23" s="82" t="str">
        <f t="shared" si="0"/>
        <v>FluentFS1_Goricsan</v>
      </c>
      <c r="C23" s="52">
        <v>314</v>
      </c>
      <c r="D23" s="52">
        <v>300</v>
      </c>
      <c r="E23" s="60">
        <v>21.06</v>
      </c>
      <c r="F23" s="52" t="s">
        <v>421</v>
      </c>
      <c r="G23" s="52">
        <v>23</v>
      </c>
      <c r="H23" s="52">
        <v>33</v>
      </c>
      <c r="I23" s="52">
        <v>7.3</v>
      </c>
      <c r="J23" s="52">
        <v>20</v>
      </c>
      <c r="K23" s="52">
        <v>20</v>
      </c>
      <c r="L23" s="52" t="s">
        <v>681</v>
      </c>
      <c r="M23" s="52" t="s">
        <v>681</v>
      </c>
      <c r="N23" s="52" t="s">
        <v>681</v>
      </c>
      <c r="O23" s="52" t="s">
        <v>689</v>
      </c>
      <c r="P23" s="52" t="s">
        <v>683</v>
      </c>
      <c r="Q23" s="52" t="s">
        <v>679</v>
      </c>
      <c r="R23" s="52" t="s">
        <v>688</v>
      </c>
      <c r="S23" s="52" t="s">
        <v>688</v>
      </c>
      <c r="T23" s="52" t="s">
        <v>688</v>
      </c>
      <c r="U23" s="52">
        <v>168200</v>
      </c>
      <c r="V23" s="52"/>
      <c r="W23" s="54" t="s">
        <v>427</v>
      </c>
      <c r="X23" s="65" t="s">
        <v>695</v>
      </c>
      <c r="Y23" s="54" t="s">
        <v>429</v>
      </c>
      <c r="Z23" s="52" t="s">
        <v>430</v>
      </c>
      <c r="AA23" s="65" t="s">
        <v>680</v>
      </c>
      <c r="AB23" s="52" t="s">
        <v>651</v>
      </c>
      <c r="AC23" s="52">
        <v>16</v>
      </c>
      <c r="AD23" s="52">
        <v>5</v>
      </c>
      <c r="AE23" s="52">
        <v>10</v>
      </c>
      <c r="AF23" s="56" t="s">
        <v>691</v>
      </c>
      <c r="AG23" s="56" t="s">
        <v>692</v>
      </c>
      <c r="AH23" s="52">
        <v>0.23</v>
      </c>
      <c r="AI23" s="52">
        <v>0.26</v>
      </c>
      <c r="AJ23" s="52">
        <v>0.075</v>
      </c>
      <c r="AK23" s="52">
        <v>0.14</v>
      </c>
      <c r="AL23" s="56" t="s">
        <v>690</v>
      </c>
      <c r="AM23" s="52">
        <v>1552792</v>
      </c>
      <c r="AN23" s="52" t="s">
        <v>653</v>
      </c>
      <c r="AO23" s="52" t="s">
        <v>685</v>
      </c>
    </row>
    <row r="24" spans="1:41" s="84" customFormat="1" ht="61.5" customHeight="1">
      <c r="A24" s="82" t="s">
        <v>149</v>
      </c>
      <c r="B24" s="82" t="str">
        <f t="shared" si="0"/>
        <v>FluentFS10_Goricsan</v>
      </c>
      <c r="C24" s="52">
        <v>314</v>
      </c>
      <c r="D24" s="52">
        <v>300</v>
      </c>
      <c r="E24" s="60">
        <v>21.06</v>
      </c>
      <c r="F24" s="52" t="s">
        <v>421</v>
      </c>
      <c r="G24" s="52">
        <v>23</v>
      </c>
      <c r="H24" s="52">
        <v>33</v>
      </c>
      <c r="I24" s="52">
        <v>7.3</v>
      </c>
      <c r="J24" s="52">
        <v>20</v>
      </c>
      <c r="K24" s="52">
        <v>20</v>
      </c>
      <c r="L24" s="52" t="s">
        <v>681</v>
      </c>
      <c r="M24" s="52" t="s">
        <v>681</v>
      </c>
      <c r="N24" s="52" t="s">
        <v>681</v>
      </c>
      <c r="O24" s="52" t="s">
        <v>689</v>
      </c>
      <c r="P24" s="52" t="s">
        <v>682</v>
      </c>
      <c r="Q24" s="52" t="s">
        <v>679</v>
      </c>
      <c r="R24" s="52" t="s">
        <v>688</v>
      </c>
      <c r="S24" s="52" t="s">
        <v>688</v>
      </c>
      <c r="T24" s="52" t="s">
        <v>688</v>
      </c>
      <c r="U24" s="52">
        <v>1682000</v>
      </c>
      <c r="V24" s="52"/>
      <c r="W24" s="54" t="s">
        <v>427</v>
      </c>
      <c r="X24" s="65" t="s">
        <v>696</v>
      </c>
      <c r="Y24" s="54" t="s">
        <v>429</v>
      </c>
      <c r="Z24" s="52" t="s">
        <v>430</v>
      </c>
      <c r="AA24" s="65" t="s">
        <v>680</v>
      </c>
      <c r="AB24" s="52" t="s">
        <v>651</v>
      </c>
      <c r="AC24" s="52">
        <v>16</v>
      </c>
      <c r="AD24" s="52">
        <v>5</v>
      </c>
      <c r="AE24" s="52">
        <v>10</v>
      </c>
      <c r="AF24" s="56" t="s">
        <v>693</v>
      </c>
      <c r="AG24" s="56" t="s">
        <v>694</v>
      </c>
      <c r="AH24" s="52">
        <v>0.23</v>
      </c>
      <c r="AI24" s="52">
        <v>0.26</v>
      </c>
      <c r="AJ24" s="52">
        <v>0.075</v>
      </c>
      <c r="AK24" s="52">
        <v>0.14</v>
      </c>
      <c r="AL24" s="56" t="s">
        <v>690</v>
      </c>
      <c r="AM24" s="52">
        <v>1552792</v>
      </c>
      <c r="AN24" s="52" t="s">
        <v>653</v>
      </c>
      <c r="AO24" s="52" t="s">
        <v>685</v>
      </c>
    </row>
    <row r="25" spans="1:41" ht="22.5">
      <c r="A25" s="67" t="s">
        <v>150</v>
      </c>
      <c r="B25" s="74" t="str">
        <f t="shared" si="0"/>
        <v>FINFLO_Hellsten</v>
      </c>
      <c r="C25" s="22">
        <v>314</v>
      </c>
      <c r="D25" s="22">
        <v>300</v>
      </c>
      <c r="E25" s="20">
        <v>21.06</v>
      </c>
      <c r="F25" s="22" t="s">
        <v>421</v>
      </c>
      <c r="G25" s="22">
        <v>24</v>
      </c>
      <c r="H25" s="22">
        <v>33</v>
      </c>
      <c r="I25" s="22">
        <v>7.34</v>
      </c>
      <c r="J25" s="21">
        <v>21</v>
      </c>
      <c r="K25" s="21">
        <v>22</v>
      </c>
      <c r="L25" s="21" t="s">
        <v>448</v>
      </c>
      <c r="M25" s="21" t="s">
        <v>449</v>
      </c>
      <c r="N25" s="21" t="s">
        <v>449</v>
      </c>
      <c r="O25" s="21" t="s">
        <v>449</v>
      </c>
      <c r="P25" s="21" t="s">
        <v>450</v>
      </c>
      <c r="Q25" s="22" t="s">
        <v>451</v>
      </c>
      <c r="R25" s="21" t="s">
        <v>449</v>
      </c>
      <c r="S25" s="21" t="s">
        <v>449</v>
      </c>
      <c r="T25" s="22" t="s">
        <v>451</v>
      </c>
      <c r="U25" s="22">
        <v>26240</v>
      </c>
      <c r="V25" s="21"/>
      <c r="W25" s="22" t="s">
        <v>427</v>
      </c>
      <c r="X25" s="21" t="s">
        <v>440</v>
      </c>
      <c r="Y25" s="22" t="s">
        <v>429</v>
      </c>
      <c r="Z25" s="22" t="s">
        <v>452</v>
      </c>
      <c r="AA25" s="22" t="s">
        <v>453</v>
      </c>
      <c r="AB25" s="22" t="s">
        <v>454</v>
      </c>
      <c r="AC25" s="22">
        <v>24</v>
      </c>
      <c r="AD25" s="22">
        <v>8</v>
      </c>
      <c r="AE25" s="22">
        <v>12</v>
      </c>
      <c r="AF25" s="22">
        <v>16</v>
      </c>
      <c r="AG25" s="22">
        <v>12</v>
      </c>
      <c r="AH25" s="22">
        <v>0.125</v>
      </c>
      <c r="AI25" s="22">
        <v>0.125</v>
      </c>
      <c r="AJ25" s="22">
        <v>0.0833</v>
      </c>
      <c r="AK25" s="22">
        <v>0.0833</v>
      </c>
      <c r="AL25" s="25">
        <v>1.16</v>
      </c>
      <c r="AM25" s="25">
        <v>3599616</v>
      </c>
      <c r="AN25" s="22" t="s">
        <v>455</v>
      </c>
      <c r="AO25" s="22" t="s">
        <v>456</v>
      </c>
    </row>
    <row r="26" spans="1:41" ht="33.75">
      <c r="A26" s="67" t="s">
        <v>158</v>
      </c>
      <c r="B26" s="74" t="str">
        <f t="shared" si="0"/>
        <v>MITRAS2-10oC_Schluenzen</v>
      </c>
      <c r="C26" s="21"/>
      <c r="D26" s="21"/>
      <c r="E26" s="21"/>
      <c r="F26" s="21"/>
      <c r="G26" s="21"/>
      <c r="H26" s="21"/>
      <c r="I26" s="21"/>
      <c r="J26" s="21"/>
      <c r="K26" s="21"/>
      <c r="L26" s="21" t="s">
        <v>593</v>
      </c>
      <c r="M26" s="21" t="s">
        <v>593</v>
      </c>
      <c r="N26" s="21" t="s">
        <v>593</v>
      </c>
      <c r="O26" s="21" t="s">
        <v>594</v>
      </c>
      <c r="P26" s="44" t="s">
        <v>595</v>
      </c>
      <c r="Q26" s="21" t="s">
        <v>596</v>
      </c>
      <c r="R26" s="21" t="s">
        <v>597</v>
      </c>
      <c r="S26" s="21" t="s">
        <v>597</v>
      </c>
      <c r="T26" s="44" t="s">
        <v>598</v>
      </c>
      <c r="U26" s="21" t="s">
        <v>457</v>
      </c>
      <c r="V26" s="21"/>
      <c r="W26" s="21" t="s">
        <v>458</v>
      </c>
      <c r="X26" s="21"/>
      <c r="Y26" s="21" t="s">
        <v>429</v>
      </c>
      <c r="Z26" s="21" t="s">
        <v>459</v>
      </c>
      <c r="AA26" s="21" t="s">
        <v>460</v>
      </c>
      <c r="AB26" s="21"/>
      <c r="AC26" s="21"/>
      <c r="AD26" s="21"/>
      <c r="AE26" s="21"/>
      <c r="AF26" s="21"/>
      <c r="AG26" s="21"/>
      <c r="AH26" s="21"/>
      <c r="AI26" s="21"/>
      <c r="AJ26" s="21"/>
      <c r="AK26" s="21"/>
      <c r="AL26" s="21"/>
      <c r="AM26" s="21"/>
      <c r="AN26" s="21"/>
      <c r="AO26" s="21"/>
    </row>
    <row r="27" spans="1:41" ht="22.5">
      <c r="A27" s="67" t="s">
        <v>166</v>
      </c>
      <c r="B27" s="74" t="str">
        <f t="shared" si="0"/>
        <v>CFX-unstr-ke_Fotios</v>
      </c>
      <c r="C27" s="21">
        <v>314</v>
      </c>
      <c r="D27" s="21">
        <v>300</v>
      </c>
      <c r="E27" s="21">
        <v>21.06</v>
      </c>
      <c r="F27" s="21" t="s">
        <v>421</v>
      </c>
      <c r="G27" s="21">
        <v>57.42</v>
      </c>
      <c r="H27" s="21">
        <v>84.027</v>
      </c>
      <c r="I27" s="21">
        <v>7.08</v>
      </c>
      <c r="J27" s="21">
        <v>51.096</v>
      </c>
      <c r="K27" s="21">
        <v>50.771</v>
      </c>
      <c r="L27" s="21" t="s">
        <v>448</v>
      </c>
      <c r="M27" s="21" t="s">
        <v>448</v>
      </c>
      <c r="N27" s="21" t="s">
        <v>448</v>
      </c>
      <c r="O27" s="21" t="s">
        <v>449</v>
      </c>
      <c r="P27" s="21" t="s">
        <v>461</v>
      </c>
      <c r="Q27" s="21" t="s">
        <v>462</v>
      </c>
      <c r="R27" s="21" t="s">
        <v>463</v>
      </c>
      <c r="S27" s="21" t="s">
        <v>463</v>
      </c>
      <c r="T27" s="21" t="s">
        <v>463</v>
      </c>
      <c r="U27" s="26">
        <v>955000</v>
      </c>
      <c r="V27" s="21"/>
      <c r="W27" s="22" t="s">
        <v>427</v>
      </c>
      <c r="X27" s="21" t="s">
        <v>440</v>
      </c>
      <c r="Y27" s="22" t="s">
        <v>429</v>
      </c>
      <c r="Z27" s="22" t="s">
        <v>430</v>
      </c>
      <c r="AA27" s="21" t="s">
        <v>431</v>
      </c>
      <c r="AB27" s="21" t="s">
        <v>464</v>
      </c>
      <c r="AC27" s="21" t="s">
        <v>465</v>
      </c>
      <c r="AD27" s="21" t="s">
        <v>466</v>
      </c>
      <c r="AE27" s="21" t="s">
        <v>467</v>
      </c>
      <c r="AF27" s="21"/>
      <c r="AG27" s="21"/>
      <c r="AH27" s="21">
        <v>0.3</v>
      </c>
      <c r="AI27" s="21">
        <v>0.3</v>
      </c>
      <c r="AJ27" s="21">
        <v>0.3</v>
      </c>
      <c r="AK27" s="21">
        <v>0.3</v>
      </c>
      <c r="AL27" s="21">
        <v>1.2</v>
      </c>
      <c r="AM27" s="21">
        <v>1500000</v>
      </c>
      <c r="AN27" s="21" t="s">
        <v>494</v>
      </c>
      <c r="AO27" s="21" t="s">
        <v>468</v>
      </c>
    </row>
    <row r="28" spans="1:41" ht="22.5">
      <c r="A28" s="67" t="s">
        <v>174</v>
      </c>
      <c r="B28" s="74" t="str">
        <f t="shared" si="0"/>
        <v>CFX-str-ke_Fotios</v>
      </c>
      <c r="C28" s="21">
        <v>739</v>
      </c>
      <c r="D28" s="21">
        <v>420</v>
      </c>
      <c r="E28" s="21">
        <v>21.06</v>
      </c>
      <c r="F28" s="21" t="s">
        <v>421</v>
      </c>
      <c r="G28" s="21">
        <v>142.42</v>
      </c>
      <c r="H28" s="21">
        <v>424.027</v>
      </c>
      <c r="I28" s="21">
        <v>7.08</v>
      </c>
      <c r="J28" s="21">
        <v>111.096</v>
      </c>
      <c r="K28" s="21">
        <v>110.771</v>
      </c>
      <c r="L28" s="21" t="s">
        <v>448</v>
      </c>
      <c r="M28" s="21" t="s">
        <v>448</v>
      </c>
      <c r="N28" s="21" t="s">
        <v>448</v>
      </c>
      <c r="O28" s="21" t="s">
        <v>449</v>
      </c>
      <c r="P28" s="21" t="s">
        <v>461</v>
      </c>
      <c r="Q28" s="21" t="s">
        <v>462</v>
      </c>
      <c r="R28" s="21" t="s">
        <v>463</v>
      </c>
      <c r="S28" s="21" t="s">
        <v>463</v>
      </c>
      <c r="T28" s="21" t="s">
        <v>463</v>
      </c>
      <c r="U28" s="26">
        <v>610000</v>
      </c>
      <c r="V28" s="21"/>
      <c r="W28" s="22" t="s">
        <v>427</v>
      </c>
      <c r="X28" s="21" t="s">
        <v>440</v>
      </c>
      <c r="Y28" s="22" t="s">
        <v>429</v>
      </c>
      <c r="Z28" s="22" t="s">
        <v>430</v>
      </c>
      <c r="AA28" s="21" t="s">
        <v>431</v>
      </c>
      <c r="AB28" s="21" t="s">
        <v>469</v>
      </c>
      <c r="AC28" s="21">
        <v>13</v>
      </c>
      <c r="AD28" s="21">
        <v>5</v>
      </c>
      <c r="AE28" s="21">
        <v>4</v>
      </c>
      <c r="AF28" s="21">
        <v>15</v>
      </c>
      <c r="AG28" s="21">
        <v>13</v>
      </c>
      <c r="AH28" s="21">
        <v>0.3</v>
      </c>
      <c r="AI28" s="21">
        <v>0.3</v>
      </c>
      <c r="AJ28" s="21">
        <v>0.3</v>
      </c>
      <c r="AK28" s="21">
        <v>0.3</v>
      </c>
      <c r="AL28" s="21">
        <v>1.2</v>
      </c>
      <c r="AM28" s="21">
        <v>1500000</v>
      </c>
      <c r="AN28" s="21" t="s">
        <v>494</v>
      </c>
      <c r="AO28" s="21" t="s">
        <v>468</v>
      </c>
    </row>
    <row r="29" spans="1:41" ht="45">
      <c r="A29" s="67" t="s">
        <v>177</v>
      </c>
      <c r="B29" s="74" t="str">
        <f t="shared" si="0"/>
        <v>CFX-str-sst_Fotios</v>
      </c>
      <c r="C29" s="21">
        <v>739</v>
      </c>
      <c r="D29" s="21">
        <v>420</v>
      </c>
      <c r="E29" s="21">
        <v>21.06</v>
      </c>
      <c r="F29" s="21" t="s">
        <v>421</v>
      </c>
      <c r="G29" s="21">
        <v>142.42</v>
      </c>
      <c r="H29" s="21">
        <v>424.027</v>
      </c>
      <c r="I29" s="21">
        <v>7.08</v>
      </c>
      <c r="J29" s="21">
        <v>111.096</v>
      </c>
      <c r="K29" s="21">
        <v>110.771</v>
      </c>
      <c r="L29" s="21" t="s">
        <v>470</v>
      </c>
      <c r="M29" s="21" t="s">
        <v>470</v>
      </c>
      <c r="N29" s="21" t="s">
        <v>470</v>
      </c>
      <c r="O29" s="21" t="s">
        <v>471</v>
      </c>
      <c r="P29" s="21" t="s">
        <v>461</v>
      </c>
      <c r="Q29" s="21" t="s">
        <v>462</v>
      </c>
      <c r="R29" s="21" t="s">
        <v>463</v>
      </c>
      <c r="S29" s="21" t="s">
        <v>463</v>
      </c>
      <c r="T29" s="21" t="s">
        <v>463</v>
      </c>
      <c r="U29" s="26">
        <v>610000</v>
      </c>
      <c r="V29" s="21"/>
      <c r="W29" s="21" t="s">
        <v>472</v>
      </c>
      <c r="X29" s="21" t="s">
        <v>473</v>
      </c>
      <c r="Y29" s="22" t="s">
        <v>429</v>
      </c>
      <c r="Z29" s="22" t="s">
        <v>452</v>
      </c>
      <c r="AA29" s="21" t="s">
        <v>474</v>
      </c>
      <c r="AB29" s="21" t="s">
        <v>469</v>
      </c>
      <c r="AC29" s="21">
        <v>13</v>
      </c>
      <c r="AD29" s="21">
        <v>5</v>
      </c>
      <c r="AE29" s="21">
        <v>4</v>
      </c>
      <c r="AF29" s="21">
        <v>15</v>
      </c>
      <c r="AG29" s="21">
        <v>13</v>
      </c>
      <c r="AH29" s="21">
        <v>0.3</v>
      </c>
      <c r="AI29" s="21">
        <v>0.3</v>
      </c>
      <c r="AJ29" s="21">
        <v>0.3</v>
      </c>
      <c r="AK29" s="21">
        <v>0.3</v>
      </c>
      <c r="AL29" s="21">
        <v>1.2</v>
      </c>
      <c r="AM29" s="21">
        <v>1500000</v>
      </c>
      <c r="AN29" s="21" t="s">
        <v>494</v>
      </c>
      <c r="AO29" s="21" t="s">
        <v>468</v>
      </c>
    </row>
    <row r="30" spans="1:41" ht="22.5">
      <c r="A30" s="67" t="s">
        <v>180</v>
      </c>
      <c r="B30" s="74" t="str">
        <f t="shared" si="0"/>
        <v>CFX-str-ssg_Fotios</v>
      </c>
      <c r="C30" s="21">
        <v>739</v>
      </c>
      <c r="D30" s="21">
        <v>420</v>
      </c>
      <c r="E30" s="21">
        <v>21.06</v>
      </c>
      <c r="F30" s="21" t="s">
        <v>421</v>
      </c>
      <c r="G30" s="21">
        <v>142.42</v>
      </c>
      <c r="H30" s="21">
        <v>424.027</v>
      </c>
      <c r="I30" s="21">
        <v>7.08</v>
      </c>
      <c r="J30" s="21">
        <v>111.096</v>
      </c>
      <c r="K30" s="21">
        <v>110.771</v>
      </c>
      <c r="L30" s="21" t="s">
        <v>448</v>
      </c>
      <c r="M30" s="21" t="s">
        <v>448</v>
      </c>
      <c r="N30" s="21" t="s">
        <v>448</v>
      </c>
      <c r="O30" s="21" t="s">
        <v>449</v>
      </c>
      <c r="P30" s="21" t="s">
        <v>461</v>
      </c>
      <c r="Q30" s="21" t="s">
        <v>462</v>
      </c>
      <c r="R30" s="21" t="s">
        <v>463</v>
      </c>
      <c r="S30" s="21" t="s">
        <v>463</v>
      </c>
      <c r="T30" s="21" t="s">
        <v>463</v>
      </c>
      <c r="U30" s="26">
        <v>610000</v>
      </c>
      <c r="V30" s="21"/>
      <c r="W30" s="21" t="s">
        <v>475</v>
      </c>
      <c r="X30" s="21" t="s">
        <v>440</v>
      </c>
      <c r="Y30" s="22" t="s">
        <v>429</v>
      </c>
      <c r="Z30" s="22" t="s">
        <v>452</v>
      </c>
      <c r="AA30" s="21" t="s">
        <v>476</v>
      </c>
      <c r="AB30" s="21" t="s">
        <v>469</v>
      </c>
      <c r="AC30" s="21">
        <v>13</v>
      </c>
      <c r="AD30" s="21">
        <v>5</v>
      </c>
      <c r="AE30" s="21">
        <v>4</v>
      </c>
      <c r="AF30" s="21">
        <v>15</v>
      </c>
      <c r="AG30" s="21">
        <v>13</v>
      </c>
      <c r="AH30" s="21">
        <v>0.3</v>
      </c>
      <c r="AI30" s="21">
        <v>0.3</v>
      </c>
      <c r="AJ30" s="21">
        <v>0.3</v>
      </c>
      <c r="AK30" s="21">
        <v>0.3</v>
      </c>
      <c r="AL30" s="21">
        <v>1.2</v>
      </c>
      <c r="AM30" s="21">
        <v>1500000</v>
      </c>
      <c r="AN30" s="21" t="s">
        <v>494</v>
      </c>
      <c r="AO30" s="21" t="s">
        <v>468</v>
      </c>
    </row>
    <row r="31" spans="1:41" ht="22.5">
      <c r="A31" s="67" t="s">
        <v>183</v>
      </c>
      <c r="B31" s="74" t="str">
        <f t="shared" si="0"/>
        <v>CFX-unstr-ke_final_Fotios</v>
      </c>
      <c r="C31" s="21">
        <v>314</v>
      </c>
      <c r="D31" s="21">
        <v>300</v>
      </c>
      <c r="E31" s="21">
        <v>21.06</v>
      </c>
      <c r="F31" s="21" t="s">
        <v>421</v>
      </c>
      <c r="G31" s="21">
        <v>57.42</v>
      </c>
      <c r="H31" s="21">
        <v>84.027</v>
      </c>
      <c r="I31" s="21">
        <v>7.08</v>
      </c>
      <c r="J31" s="21">
        <v>51.096</v>
      </c>
      <c r="K31" s="21">
        <v>50.771</v>
      </c>
      <c r="L31" s="21" t="s">
        <v>448</v>
      </c>
      <c r="M31" s="21" t="s">
        <v>448</v>
      </c>
      <c r="N31" s="21" t="s">
        <v>448</v>
      </c>
      <c r="O31" s="21" t="s">
        <v>449</v>
      </c>
      <c r="P31" s="21" t="s">
        <v>461</v>
      </c>
      <c r="Q31" s="21" t="s">
        <v>462</v>
      </c>
      <c r="R31" s="21" t="s">
        <v>463</v>
      </c>
      <c r="S31" s="21" t="s">
        <v>463</v>
      </c>
      <c r="T31" s="21" t="s">
        <v>463</v>
      </c>
      <c r="U31" s="26">
        <v>955000</v>
      </c>
      <c r="V31" s="21"/>
      <c r="W31" s="22" t="s">
        <v>427</v>
      </c>
      <c r="X31" s="21" t="s">
        <v>440</v>
      </c>
      <c r="Y31" s="22" t="s">
        <v>429</v>
      </c>
      <c r="Z31" s="22" t="s">
        <v>430</v>
      </c>
      <c r="AA31" s="21" t="s">
        <v>431</v>
      </c>
      <c r="AB31" s="21" t="s">
        <v>464</v>
      </c>
      <c r="AC31" s="21" t="s">
        <v>477</v>
      </c>
      <c r="AD31" s="21" t="s">
        <v>478</v>
      </c>
      <c r="AE31" s="21" t="s">
        <v>479</v>
      </c>
      <c r="AF31" s="21" t="s">
        <v>480</v>
      </c>
      <c r="AG31" s="21" t="s">
        <v>481</v>
      </c>
      <c r="AH31" s="21">
        <v>0.15</v>
      </c>
      <c r="AI31" s="21">
        <v>0.15</v>
      </c>
      <c r="AJ31" s="21">
        <v>0.15</v>
      </c>
      <c r="AK31" s="21">
        <v>0.15</v>
      </c>
      <c r="AL31" s="21">
        <v>1.2</v>
      </c>
      <c r="AM31" s="21">
        <v>3000000</v>
      </c>
      <c r="AN31" s="21" t="s">
        <v>494</v>
      </c>
      <c r="AO31" s="21" t="s">
        <v>468</v>
      </c>
    </row>
    <row r="32" spans="1:41" ht="22.5">
      <c r="A32" s="67" t="s">
        <v>186</v>
      </c>
      <c r="B32" s="74" t="str">
        <f t="shared" si="0"/>
        <v>STARCD_coarse_Brzozowski</v>
      </c>
      <c r="C32" s="21"/>
      <c r="D32" s="21"/>
      <c r="E32" s="21"/>
      <c r="F32" s="21"/>
      <c r="G32" s="21"/>
      <c r="H32" s="21"/>
      <c r="I32" s="21"/>
      <c r="J32" s="21"/>
      <c r="K32" s="21"/>
      <c r="L32" s="21" t="s">
        <v>599</v>
      </c>
      <c r="M32" s="21" t="s">
        <v>585</v>
      </c>
      <c r="N32" s="21" t="s">
        <v>585</v>
      </c>
      <c r="O32" s="21" t="s">
        <v>585</v>
      </c>
      <c r="P32" s="21" t="s">
        <v>600</v>
      </c>
      <c r="Q32" s="21" t="s">
        <v>424</v>
      </c>
      <c r="R32" s="21" t="s">
        <v>585</v>
      </c>
      <c r="S32" s="21" t="s">
        <v>585</v>
      </c>
      <c r="T32" s="21" t="s">
        <v>463</v>
      </c>
      <c r="U32" s="22">
        <v>934000</v>
      </c>
      <c r="V32" s="21"/>
      <c r="W32" s="22" t="s">
        <v>427</v>
      </c>
      <c r="X32" s="22" t="s">
        <v>437</v>
      </c>
      <c r="Y32" s="22"/>
      <c r="Z32" s="21" t="s">
        <v>430</v>
      </c>
      <c r="AA32" s="21" t="s">
        <v>431</v>
      </c>
      <c r="AB32" s="21"/>
      <c r="AC32" s="21"/>
      <c r="AD32" s="21"/>
      <c r="AE32" s="21"/>
      <c r="AF32" s="21"/>
      <c r="AG32" s="21"/>
      <c r="AH32" s="21"/>
      <c r="AI32" s="21"/>
      <c r="AJ32" s="21"/>
      <c r="AK32" s="21"/>
      <c r="AL32" s="21"/>
      <c r="AM32" s="21"/>
      <c r="AN32" s="21"/>
      <c r="AO32" s="21"/>
    </row>
    <row r="33" spans="1:41" ht="22.5">
      <c r="A33" s="67" t="s">
        <v>194</v>
      </c>
      <c r="B33" s="74" t="str">
        <f t="shared" si="0"/>
        <v>STARCD_medium_Brzozowski</v>
      </c>
      <c r="C33" s="21"/>
      <c r="D33" s="21"/>
      <c r="E33" s="21"/>
      <c r="F33" s="21"/>
      <c r="G33" s="21"/>
      <c r="H33" s="21"/>
      <c r="I33" s="21"/>
      <c r="J33" s="21"/>
      <c r="K33" s="21"/>
      <c r="L33" s="21" t="s">
        <v>599</v>
      </c>
      <c r="M33" s="21" t="s">
        <v>585</v>
      </c>
      <c r="N33" s="21" t="s">
        <v>585</v>
      </c>
      <c r="O33" s="21" t="s">
        <v>585</v>
      </c>
      <c r="P33" s="21" t="s">
        <v>600</v>
      </c>
      <c r="Q33" s="21" t="s">
        <v>424</v>
      </c>
      <c r="R33" s="21" t="s">
        <v>585</v>
      </c>
      <c r="S33" s="21" t="s">
        <v>585</v>
      </c>
      <c r="T33" s="21" t="s">
        <v>463</v>
      </c>
      <c r="U33" s="22">
        <v>934000</v>
      </c>
      <c r="V33" s="21"/>
      <c r="W33" s="22" t="s">
        <v>427</v>
      </c>
      <c r="X33" s="22" t="s">
        <v>437</v>
      </c>
      <c r="Y33" s="22"/>
      <c r="Z33" s="21" t="s">
        <v>430</v>
      </c>
      <c r="AA33" s="21" t="s">
        <v>431</v>
      </c>
      <c r="AB33" s="21"/>
      <c r="AC33" s="21"/>
      <c r="AD33" s="21"/>
      <c r="AE33" s="21"/>
      <c r="AF33" s="21"/>
      <c r="AG33" s="21"/>
      <c r="AH33" s="21"/>
      <c r="AI33" s="21"/>
      <c r="AJ33" s="21"/>
      <c r="AK33" s="21"/>
      <c r="AL33" s="21"/>
      <c r="AM33" s="21"/>
      <c r="AN33" s="21"/>
      <c r="AO33" s="21"/>
    </row>
    <row r="34" spans="1:41" ht="22.5">
      <c r="A34" s="67" t="s">
        <v>197</v>
      </c>
      <c r="B34" s="74" t="str">
        <f t="shared" si="0"/>
        <v>STARCD_fine_Brzozowski</v>
      </c>
      <c r="C34" s="21"/>
      <c r="D34" s="21"/>
      <c r="E34" s="21"/>
      <c r="F34" s="21"/>
      <c r="G34" s="21"/>
      <c r="H34" s="21"/>
      <c r="I34" s="21"/>
      <c r="J34" s="21"/>
      <c r="K34" s="21"/>
      <c r="L34" s="21" t="s">
        <v>599</v>
      </c>
      <c r="M34" s="21" t="s">
        <v>585</v>
      </c>
      <c r="N34" s="21" t="s">
        <v>585</v>
      </c>
      <c r="O34" s="21" t="s">
        <v>585</v>
      </c>
      <c r="P34" s="21" t="s">
        <v>600</v>
      </c>
      <c r="Q34" s="21" t="s">
        <v>424</v>
      </c>
      <c r="R34" s="21" t="s">
        <v>585</v>
      </c>
      <c r="S34" s="21" t="s">
        <v>585</v>
      </c>
      <c r="T34" s="21" t="s">
        <v>463</v>
      </c>
      <c r="U34" s="22">
        <v>934000</v>
      </c>
      <c r="V34" s="21"/>
      <c r="W34" s="22" t="s">
        <v>427</v>
      </c>
      <c r="X34" s="22" t="s">
        <v>437</v>
      </c>
      <c r="Y34" s="22"/>
      <c r="Z34" s="21" t="s">
        <v>430</v>
      </c>
      <c r="AA34" s="21" t="s">
        <v>431</v>
      </c>
      <c r="AB34" s="21"/>
      <c r="AC34" s="21"/>
      <c r="AD34" s="21"/>
      <c r="AE34" s="21"/>
      <c r="AF34" s="21"/>
      <c r="AG34" s="21"/>
      <c r="AH34" s="21"/>
      <c r="AI34" s="21"/>
      <c r="AJ34" s="21"/>
      <c r="AK34" s="21"/>
      <c r="AL34" s="21"/>
      <c r="AM34" s="21"/>
      <c r="AN34" s="21"/>
      <c r="AO34" s="21"/>
    </row>
    <row r="35" spans="1:41" ht="22.5">
      <c r="A35" s="67" t="s">
        <v>200</v>
      </c>
      <c r="B35" s="74" t="str">
        <f t="shared" si="0"/>
        <v>M2UE_Nuterman_Baklanov</v>
      </c>
      <c r="C35" s="21">
        <v>270</v>
      </c>
      <c r="D35" s="21">
        <v>287</v>
      </c>
      <c r="E35" s="21">
        <v>21</v>
      </c>
      <c r="F35" s="21" t="s">
        <v>421</v>
      </c>
      <c r="G35" s="21">
        <v>50</v>
      </c>
      <c r="H35" s="21">
        <v>59.5</v>
      </c>
      <c r="I35" s="21">
        <v>18.5</v>
      </c>
      <c r="J35" s="21">
        <v>50</v>
      </c>
      <c r="K35" s="21">
        <v>50</v>
      </c>
      <c r="L35" s="44" t="s">
        <v>601</v>
      </c>
      <c r="M35" s="44" t="s">
        <v>601</v>
      </c>
      <c r="N35" s="44" t="s">
        <v>601</v>
      </c>
      <c r="O35" s="44" t="s">
        <v>601</v>
      </c>
      <c r="P35" s="44" t="s">
        <v>602</v>
      </c>
      <c r="Q35" s="21" t="s">
        <v>424</v>
      </c>
      <c r="R35" s="44" t="s">
        <v>601</v>
      </c>
      <c r="S35" s="44" t="s">
        <v>601</v>
      </c>
      <c r="T35" s="44" t="s">
        <v>601</v>
      </c>
      <c r="U35" s="21">
        <v>776000</v>
      </c>
      <c r="V35" s="21"/>
      <c r="W35" s="22" t="s">
        <v>427</v>
      </c>
      <c r="X35" s="21" t="s">
        <v>437</v>
      </c>
      <c r="Y35" s="22" t="s">
        <v>429</v>
      </c>
      <c r="Z35" s="22" t="s">
        <v>430</v>
      </c>
      <c r="AA35" s="21" t="s">
        <v>431</v>
      </c>
      <c r="AB35" s="21" t="s">
        <v>432</v>
      </c>
      <c r="AC35" s="21" t="s">
        <v>479</v>
      </c>
      <c r="AD35" s="21" t="s">
        <v>466</v>
      </c>
      <c r="AE35" s="21" t="s">
        <v>479</v>
      </c>
      <c r="AF35" s="21" t="s">
        <v>479</v>
      </c>
      <c r="AG35" s="21" t="s">
        <v>466</v>
      </c>
      <c r="AH35" s="21">
        <v>1.29</v>
      </c>
      <c r="AI35" s="21">
        <v>1.58</v>
      </c>
      <c r="AJ35" s="21">
        <v>0.74</v>
      </c>
      <c r="AK35" s="21">
        <v>0.25</v>
      </c>
      <c r="AL35" s="21"/>
      <c r="AM35" s="21" t="s">
        <v>644</v>
      </c>
      <c r="AN35" s="21" t="s">
        <v>508</v>
      </c>
      <c r="AO35" s="21" t="s">
        <v>645</v>
      </c>
    </row>
    <row r="36" spans="1:41" ht="22.5">
      <c r="A36" s="67" t="s">
        <v>207</v>
      </c>
      <c r="B36" s="74" t="str">
        <f t="shared" si="0"/>
        <v>LASAT_ZAMG</v>
      </c>
      <c r="C36" s="21"/>
      <c r="D36" s="21"/>
      <c r="E36" s="21"/>
      <c r="F36" s="21"/>
      <c r="G36" s="21"/>
      <c r="H36" s="21"/>
      <c r="I36" s="21"/>
      <c r="J36" s="21"/>
      <c r="K36" s="21"/>
      <c r="L36" s="21" t="s">
        <v>603</v>
      </c>
      <c r="M36" s="21" t="s">
        <v>603</v>
      </c>
      <c r="N36" s="21" t="s">
        <v>603</v>
      </c>
      <c r="O36" s="44" t="s">
        <v>604</v>
      </c>
      <c r="P36" s="44" t="s">
        <v>605</v>
      </c>
      <c r="Q36" s="44" t="s">
        <v>605</v>
      </c>
      <c r="R36" s="44" t="s">
        <v>605</v>
      </c>
      <c r="S36" s="44" t="s">
        <v>605</v>
      </c>
      <c r="T36" s="21" t="s">
        <v>606</v>
      </c>
      <c r="U36" s="21"/>
      <c r="V36" s="21"/>
      <c r="W36" s="21"/>
      <c r="X36" s="21"/>
      <c r="Y36" s="21"/>
      <c r="Z36" s="21"/>
      <c r="AA36" s="21"/>
      <c r="AB36" s="21"/>
      <c r="AC36" s="21"/>
      <c r="AD36" s="21"/>
      <c r="AE36" s="21"/>
      <c r="AF36" s="21"/>
      <c r="AG36" s="21"/>
      <c r="AH36" s="21"/>
      <c r="AI36" s="21"/>
      <c r="AJ36" s="21"/>
      <c r="AK36" s="21"/>
      <c r="AL36" s="21"/>
      <c r="AM36" s="21"/>
      <c r="AN36" s="21"/>
      <c r="AO36" s="21"/>
    </row>
    <row r="37" spans="1:41" ht="22.5">
      <c r="A37" s="67" t="s">
        <v>210</v>
      </c>
      <c r="B37" s="86" t="s">
        <v>211</v>
      </c>
      <c r="C37" s="20">
        <v>300</v>
      </c>
      <c r="D37" s="20">
        <v>314</v>
      </c>
      <c r="E37" s="20">
        <v>21.06</v>
      </c>
      <c r="F37" s="20" t="s">
        <v>421</v>
      </c>
      <c r="G37" s="52">
        <v>24</v>
      </c>
      <c r="H37" s="52">
        <v>32</v>
      </c>
      <c r="I37" s="52">
        <v>7.2</v>
      </c>
      <c r="J37" s="52">
        <v>20</v>
      </c>
      <c r="K37" s="52">
        <v>20</v>
      </c>
      <c r="L37" s="33" t="s">
        <v>448</v>
      </c>
      <c r="M37" s="33" t="s">
        <v>448</v>
      </c>
      <c r="N37" s="33" t="s">
        <v>448</v>
      </c>
      <c r="O37" s="33" t="s">
        <v>448</v>
      </c>
      <c r="P37" s="33" t="s">
        <v>461</v>
      </c>
      <c r="Q37" s="34" t="s">
        <v>560</v>
      </c>
      <c r="R37" s="33" t="s">
        <v>463</v>
      </c>
      <c r="S37" s="33" t="s">
        <v>463</v>
      </c>
      <c r="T37" s="33" t="s">
        <v>463</v>
      </c>
      <c r="U37" s="83"/>
      <c r="V37" s="83"/>
      <c r="W37" s="83"/>
      <c r="X37" s="83"/>
      <c r="Y37" s="83"/>
      <c r="Z37" s="83"/>
      <c r="AA37" s="33" t="s">
        <v>431</v>
      </c>
      <c r="AB37" s="33" t="s">
        <v>464</v>
      </c>
      <c r="AC37" s="83"/>
      <c r="AD37" s="83"/>
      <c r="AE37" s="83"/>
      <c r="AF37" s="83"/>
      <c r="AG37" s="83"/>
      <c r="AH37" s="83"/>
      <c r="AI37" s="83"/>
      <c r="AJ37" s="83"/>
      <c r="AK37" s="83"/>
      <c r="AL37" s="83"/>
      <c r="AM37" s="83"/>
      <c r="AN37" s="34" t="s">
        <v>484</v>
      </c>
      <c r="AO37" s="35" t="s">
        <v>561</v>
      </c>
    </row>
    <row r="38" ht="12.75">
      <c r="B38" s="74"/>
    </row>
  </sheetData>
  <sheetProtection/>
  <mergeCells count="26">
    <mergeCell ref="AN2:AN4"/>
    <mergeCell ref="AO2:AO4"/>
    <mergeCell ref="AC3:AE3"/>
    <mergeCell ref="AF3:AG3"/>
    <mergeCell ref="AH3:AJ3"/>
    <mergeCell ref="AK3:AK4"/>
    <mergeCell ref="AC2:AG2"/>
    <mergeCell ref="AH2:AK2"/>
    <mergeCell ref="AL2:AL4"/>
    <mergeCell ref="AM2:AM4"/>
    <mergeCell ref="W2:AA2"/>
    <mergeCell ref="AB2:AB4"/>
    <mergeCell ref="P2:P3"/>
    <mergeCell ref="Q2:Q3"/>
    <mergeCell ref="R2:R3"/>
    <mergeCell ref="S2:S3"/>
    <mergeCell ref="U1:AA1"/>
    <mergeCell ref="AB1:AO1"/>
    <mergeCell ref="C2:F2"/>
    <mergeCell ref="G2:K2"/>
    <mergeCell ref="L2:N2"/>
    <mergeCell ref="O2:O3"/>
    <mergeCell ref="C1:K1"/>
    <mergeCell ref="L1:T1"/>
    <mergeCell ref="T2:T3"/>
    <mergeCell ref="U2:V2"/>
  </mergeCells>
  <printOptions/>
  <pageMargins left="0.7479166666666667" right="0.7479166666666667" top="0.9840277777777777" bottom="0.9840277777777777" header="0.5118055555555555" footer="0.5118055555555555"/>
  <pageSetup fitToHeight="2" fitToWidth="2" horizontalDpi="300" verticalDpi="300" orientation="landscape" paperSize="9" scale="30" r:id="rId1"/>
  <headerFooter alignWithMargins="0">
    <oddHeader>&amp;L&amp;"Arial,fed"0 degree flow case. Model parameters&amp;C&amp;F ! &amp;A&amp;R&amp;D</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O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9.140625" defaultRowHeight="12.75"/>
  <cols>
    <col min="1" max="1" width="9.140625" style="67" customWidth="1"/>
    <col min="2" max="2" width="27.00390625" style="38" customWidth="1"/>
    <col min="3" max="3" width="9.28125" style="25" customWidth="1"/>
    <col min="4" max="4" width="11.7109375" style="25" customWidth="1"/>
    <col min="5" max="5" width="9.140625" style="25" customWidth="1"/>
    <col min="6" max="6" width="13.57421875" style="25" customWidth="1"/>
    <col min="7" max="7" width="17.00390625" style="25" customWidth="1"/>
    <col min="8" max="8" width="17.140625" style="25" customWidth="1"/>
    <col min="9" max="9" width="16.8515625" style="25" customWidth="1"/>
    <col min="10" max="10" width="27.00390625" style="25" customWidth="1"/>
    <col min="11" max="11" width="15.00390625" style="25" customWidth="1"/>
    <col min="12" max="12" width="31.57421875" style="25" customWidth="1"/>
    <col min="13" max="14" width="17.140625" style="25" customWidth="1"/>
    <col min="15" max="15" width="17.28125" style="25" customWidth="1"/>
    <col min="16" max="16" width="31.421875" style="25" customWidth="1"/>
    <col min="17" max="17" width="14.421875" style="25" customWidth="1"/>
    <col min="18" max="18" width="27.8515625" style="25" customWidth="1"/>
    <col min="19" max="19" width="24.57421875" style="25" customWidth="1"/>
    <col min="20" max="20" width="29.57421875" style="25" customWidth="1"/>
    <col min="21" max="21" width="11.8515625" style="25" customWidth="1"/>
    <col min="22" max="22" width="25.421875" style="25" customWidth="1"/>
    <col min="23" max="23" width="13.57421875" style="96" customWidth="1"/>
    <col min="24" max="24" width="21.00390625" style="25" customWidth="1"/>
    <col min="25" max="25" width="18.28125" style="25" customWidth="1"/>
    <col min="26" max="26" width="17.140625" style="25" customWidth="1"/>
    <col min="27" max="27" width="45.28125" style="25" customWidth="1"/>
    <col min="28" max="33" width="9.140625" style="25" customWidth="1"/>
    <col min="34" max="34" width="11.140625" style="25" customWidth="1"/>
    <col min="35" max="35" width="11.00390625" style="25" customWidth="1"/>
    <col min="36" max="36" width="9.140625" style="25" customWidth="1"/>
    <col min="37" max="37" width="13.7109375" style="25" customWidth="1"/>
    <col min="38" max="38" width="14.00390625" style="25" customWidth="1"/>
    <col min="39" max="39" width="12.28125" style="25" customWidth="1"/>
    <col min="40" max="41" width="12.421875" style="25" customWidth="1"/>
    <col min="42" max="16384" width="9.140625" style="25" customWidth="1"/>
  </cols>
  <sheetData>
    <row r="1" spans="1:41" ht="12.75">
      <c r="A1" s="5" t="s">
        <v>42</v>
      </c>
      <c r="B1" s="2" t="s">
        <v>43</v>
      </c>
      <c r="C1" s="153" t="s">
        <v>48</v>
      </c>
      <c r="D1" s="153"/>
      <c r="E1" s="153"/>
      <c r="F1" s="153"/>
      <c r="G1" s="153"/>
      <c r="H1" s="153"/>
      <c r="I1" s="153"/>
      <c r="J1" s="153"/>
      <c r="K1" s="153"/>
      <c r="L1" s="153" t="s">
        <v>49</v>
      </c>
      <c r="M1" s="153"/>
      <c r="N1" s="153"/>
      <c r="O1" s="153"/>
      <c r="P1" s="153"/>
      <c r="Q1" s="153"/>
      <c r="R1" s="153"/>
      <c r="S1" s="153"/>
      <c r="T1" s="153"/>
      <c r="U1" s="152" t="s">
        <v>374</v>
      </c>
      <c r="V1" s="152"/>
      <c r="W1" s="152"/>
      <c r="X1" s="152"/>
      <c r="Y1" s="152"/>
      <c r="Z1" s="152"/>
      <c r="AA1" s="152"/>
      <c r="AB1" s="153" t="s">
        <v>375</v>
      </c>
      <c r="AC1" s="153"/>
      <c r="AD1" s="153"/>
      <c r="AE1" s="153"/>
      <c r="AF1" s="153"/>
      <c r="AG1" s="153"/>
      <c r="AH1" s="153"/>
      <c r="AI1" s="153"/>
      <c r="AJ1" s="153"/>
      <c r="AK1" s="153"/>
      <c r="AL1" s="153"/>
      <c r="AM1" s="153"/>
      <c r="AN1" s="153"/>
      <c r="AO1" s="153"/>
    </row>
    <row r="2" spans="3:41" ht="32.25" customHeight="1">
      <c r="C2" s="154" t="s">
        <v>376</v>
      </c>
      <c r="D2" s="154"/>
      <c r="E2" s="154"/>
      <c r="F2" s="154"/>
      <c r="G2" s="154" t="s">
        <v>377</v>
      </c>
      <c r="H2" s="154"/>
      <c r="I2" s="154"/>
      <c r="J2" s="154"/>
      <c r="K2" s="154"/>
      <c r="L2" s="155" t="s">
        <v>378</v>
      </c>
      <c r="M2" s="155"/>
      <c r="N2" s="155"/>
      <c r="O2" s="156" t="s">
        <v>379</v>
      </c>
      <c r="P2" s="161" t="s">
        <v>380</v>
      </c>
      <c r="Q2" s="161" t="s">
        <v>381</v>
      </c>
      <c r="R2" s="161" t="s">
        <v>382</v>
      </c>
      <c r="S2" s="162" t="s">
        <v>383</v>
      </c>
      <c r="T2" s="157" t="s">
        <v>384</v>
      </c>
      <c r="U2" s="158" t="s">
        <v>385</v>
      </c>
      <c r="V2" s="158"/>
      <c r="W2" s="159" t="s">
        <v>678</v>
      </c>
      <c r="X2" s="159"/>
      <c r="Y2" s="159"/>
      <c r="Z2" s="159"/>
      <c r="AA2" s="159"/>
      <c r="AB2" s="160" t="s">
        <v>386</v>
      </c>
      <c r="AC2" s="165" t="s">
        <v>387</v>
      </c>
      <c r="AD2" s="165"/>
      <c r="AE2" s="165"/>
      <c r="AF2" s="165"/>
      <c r="AG2" s="165"/>
      <c r="AH2" s="154" t="s">
        <v>388</v>
      </c>
      <c r="AI2" s="154"/>
      <c r="AJ2" s="154"/>
      <c r="AK2" s="154"/>
      <c r="AL2" s="166" t="s">
        <v>389</v>
      </c>
      <c r="AM2" s="160" t="s">
        <v>390</v>
      </c>
      <c r="AN2" s="160" t="s">
        <v>391</v>
      </c>
      <c r="AO2" s="160" t="s">
        <v>392</v>
      </c>
    </row>
    <row r="3" spans="1:41" s="94" customFormat="1" ht="63.75">
      <c r="A3" s="93"/>
      <c r="B3" s="93"/>
      <c r="C3" s="16" t="s">
        <v>393</v>
      </c>
      <c r="D3" s="16" t="s">
        <v>394</v>
      </c>
      <c r="E3" s="16" t="s">
        <v>395</v>
      </c>
      <c r="F3" s="16" t="s">
        <v>396</v>
      </c>
      <c r="G3" s="17" t="s">
        <v>397</v>
      </c>
      <c r="H3" s="17" t="s">
        <v>398</v>
      </c>
      <c r="I3" s="17" t="s">
        <v>399</v>
      </c>
      <c r="J3" s="17" t="s">
        <v>400</v>
      </c>
      <c r="K3" s="16" t="s">
        <v>401</v>
      </c>
      <c r="L3" s="16" t="s">
        <v>402</v>
      </c>
      <c r="M3" s="16" t="s">
        <v>403</v>
      </c>
      <c r="N3" s="16" t="s">
        <v>404</v>
      </c>
      <c r="O3" s="156"/>
      <c r="P3" s="161"/>
      <c r="Q3" s="161"/>
      <c r="R3" s="161"/>
      <c r="S3" s="162"/>
      <c r="T3" s="157"/>
      <c r="U3" s="15" t="s">
        <v>405</v>
      </c>
      <c r="V3" s="27" t="s">
        <v>406</v>
      </c>
      <c r="W3" s="15" t="s">
        <v>407</v>
      </c>
      <c r="X3" s="27" t="s">
        <v>408</v>
      </c>
      <c r="Y3" s="16" t="s">
        <v>409</v>
      </c>
      <c r="Z3" s="18" t="s">
        <v>410</v>
      </c>
      <c r="AA3" s="17" t="s">
        <v>411</v>
      </c>
      <c r="AB3" s="160"/>
      <c r="AC3" s="163" t="s">
        <v>412</v>
      </c>
      <c r="AD3" s="163"/>
      <c r="AE3" s="163"/>
      <c r="AF3" s="163" t="s">
        <v>413</v>
      </c>
      <c r="AG3" s="163"/>
      <c r="AH3" s="163" t="s">
        <v>414</v>
      </c>
      <c r="AI3" s="163"/>
      <c r="AJ3" s="163"/>
      <c r="AK3" s="164" t="s">
        <v>415</v>
      </c>
      <c r="AL3" s="166"/>
      <c r="AM3" s="160"/>
      <c r="AN3" s="160"/>
      <c r="AO3" s="160"/>
    </row>
    <row r="4" spans="1:41" ht="25.5">
      <c r="A4" s="77"/>
      <c r="B4" s="78"/>
      <c r="C4" s="79"/>
      <c r="D4" s="79"/>
      <c r="E4" s="79"/>
      <c r="F4" s="79"/>
      <c r="G4" s="79"/>
      <c r="H4" s="79"/>
      <c r="I4" s="79"/>
      <c r="J4" s="79"/>
      <c r="K4" s="79"/>
      <c r="L4" s="79"/>
      <c r="M4" s="79"/>
      <c r="N4" s="79"/>
      <c r="O4" s="79"/>
      <c r="P4" s="79"/>
      <c r="Q4" s="79"/>
      <c r="R4" s="79"/>
      <c r="S4" s="79"/>
      <c r="T4" s="79"/>
      <c r="U4" s="79"/>
      <c r="V4" s="79"/>
      <c r="W4" s="95"/>
      <c r="X4" s="79"/>
      <c r="Y4" s="79"/>
      <c r="Z4" s="79"/>
      <c r="AA4" s="80"/>
      <c r="AB4" s="160"/>
      <c r="AC4" s="19" t="s">
        <v>416</v>
      </c>
      <c r="AD4" s="19" t="s">
        <v>417</v>
      </c>
      <c r="AE4" s="19" t="s">
        <v>395</v>
      </c>
      <c r="AF4" s="19" t="s">
        <v>418</v>
      </c>
      <c r="AG4" s="19" t="s">
        <v>419</v>
      </c>
      <c r="AH4" s="19" t="s">
        <v>418</v>
      </c>
      <c r="AI4" s="19" t="s">
        <v>419</v>
      </c>
      <c r="AJ4" s="19" t="s">
        <v>420</v>
      </c>
      <c r="AK4" s="164"/>
      <c r="AL4" s="164"/>
      <c r="AM4" s="160"/>
      <c r="AN4" s="160"/>
      <c r="AO4" s="160"/>
    </row>
    <row r="5" spans="1:41" ht="45">
      <c r="A5" s="67" t="s">
        <v>219</v>
      </c>
      <c r="B5" s="74" t="str">
        <f aca="true" t="shared" si="0" ref="B5:B32">VLOOKUP(A5,Flow45,2,FALSE)</f>
        <v>MISKAM_Ketzel</v>
      </c>
      <c r="C5" s="20">
        <v>314</v>
      </c>
      <c r="D5" s="20">
        <v>300</v>
      </c>
      <c r="E5" s="20">
        <v>130</v>
      </c>
      <c r="F5" s="20" t="s">
        <v>421</v>
      </c>
      <c r="G5" s="22">
        <v>24</v>
      </c>
      <c r="H5" s="22">
        <v>32</v>
      </c>
      <c r="I5" s="22">
        <v>50.8</v>
      </c>
      <c r="J5" s="22">
        <v>20</v>
      </c>
      <c r="K5" s="22">
        <v>20</v>
      </c>
      <c r="L5" s="21" t="s">
        <v>422</v>
      </c>
      <c r="M5" s="21" t="s">
        <v>422</v>
      </c>
      <c r="N5" s="21" t="s">
        <v>422</v>
      </c>
      <c r="O5" s="21" t="s">
        <v>423</v>
      </c>
      <c r="P5" s="21" t="s">
        <v>424</v>
      </c>
      <c r="Q5" s="21" t="s">
        <v>424</v>
      </c>
      <c r="R5" s="21" t="s">
        <v>425</v>
      </c>
      <c r="S5" s="21" t="s">
        <v>425</v>
      </c>
      <c r="T5" s="21" t="s">
        <v>426</v>
      </c>
      <c r="U5" s="21">
        <f>1/0.000001</f>
        <v>1000000</v>
      </c>
      <c r="V5" s="21"/>
      <c r="W5" s="21" t="s">
        <v>427</v>
      </c>
      <c r="X5" s="21" t="s">
        <v>428</v>
      </c>
      <c r="Y5" s="22"/>
      <c r="Z5" s="21" t="s">
        <v>430</v>
      </c>
      <c r="AA5" s="21" t="s">
        <v>431</v>
      </c>
      <c r="AB5" s="21" t="s">
        <v>432</v>
      </c>
      <c r="AC5" s="21">
        <v>24</v>
      </c>
      <c r="AD5" s="21">
        <v>6</v>
      </c>
      <c r="AE5" s="21">
        <v>5</v>
      </c>
      <c r="AF5" s="21">
        <v>24</v>
      </c>
      <c r="AG5" s="21">
        <v>20</v>
      </c>
      <c r="AH5" s="21">
        <v>0.2</v>
      </c>
      <c r="AI5" s="21">
        <v>0.2</v>
      </c>
      <c r="AJ5" s="21">
        <v>0.2</v>
      </c>
      <c r="AK5" s="21">
        <v>0.2</v>
      </c>
      <c r="AL5" s="21" t="s">
        <v>436</v>
      </c>
      <c r="AM5" s="21">
        <v>4400550</v>
      </c>
      <c r="AN5" s="21"/>
      <c r="AO5" s="21"/>
    </row>
    <row r="6" spans="1:41" ht="45">
      <c r="A6" s="67" t="s">
        <v>220</v>
      </c>
      <c r="B6" s="74" t="str">
        <f t="shared" si="0"/>
        <v>MISKAM_Ketzel_varRoughness</v>
      </c>
      <c r="C6" s="20">
        <v>314</v>
      </c>
      <c r="D6" s="20">
        <v>300</v>
      </c>
      <c r="E6" s="20">
        <v>130</v>
      </c>
      <c r="F6" s="20" t="s">
        <v>421</v>
      </c>
      <c r="G6" s="22">
        <v>24</v>
      </c>
      <c r="H6" s="22">
        <v>32</v>
      </c>
      <c r="I6" s="22">
        <v>50.8</v>
      </c>
      <c r="J6" s="22">
        <v>20</v>
      </c>
      <c r="K6" s="22">
        <v>20</v>
      </c>
      <c r="L6" s="21" t="s">
        <v>482</v>
      </c>
      <c r="M6" s="21" t="s">
        <v>482</v>
      </c>
      <c r="N6" s="21" t="s">
        <v>483</v>
      </c>
      <c r="O6" s="21" t="s">
        <v>423</v>
      </c>
      <c r="P6" s="21" t="s">
        <v>424</v>
      </c>
      <c r="Q6" s="21" t="s">
        <v>424</v>
      </c>
      <c r="R6" s="21" t="s">
        <v>425</v>
      </c>
      <c r="S6" s="21" t="s">
        <v>425</v>
      </c>
      <c r="T6" s="21" t="s">
        <v>426</v>
      </c>
      <c r="U6" s="21">
        <f>1/0.000001</f>
        <v>1000000</v>
      </c>
      <c r="V6" s="21"/>
      <c r="W6" s="21" t="s">
        <v>427</v>
      </c>
      <c r="X6" s="21" t="s">
        <v>428</v>
      </c>
      <c r="Y6" s="22"/>
      <c r="Z6" s="21" t="s">
        <v>430</v>
      </c>
      <c r="AA6" s="21" t="s">
        <v>431</v>
      </c>
      <c r="AB6" s="21" t="s">
        <v>432</v>
      </c>
      <c r="AC6" s="21">
        <v>24</v>
      </c>
      <c r="AD6" s="21">
        <v>6</v>
      </c>
      <c r="AE6" s="21">
        <v>5</v>
      </c>
      <c r="AF6" s="21">
        <v>24</v>
      </c>
      <c r="AG6" s="21">
        <v>20</v>
      </c>
      <c r="AH6" s="21">
        <v>0.2</v>
      </c>
      <c r="AI6" s="21">
        <v>0.2</v>
      </c>
      <c r="AJ6" s="21">
        <v>0.2</v>
      </c>
      <c r="AK6" s="21">
        <v>0.2</v>
      </c>
      <c r="AL6" s="21" t="s">
        <v>436</v>
      </c>
      <c r="AM6" s="21">
        <v>4400550</v>
      </c>
      <c r="AN6" s="21"/>
      <c r="AO6" s="21"/>
    </row>
    <row r="7" spans="1:41" s="84" customFormat="1" ht="56.25">
      <c r="A7" s="82" t="s">
        <v>223</v>
      </c>
      <c r="B7" s="82" t="str">
        <f t="shared" si="0"/>
        <v>Miskam1mres_Goricsan</v>
      </c>
      <c r="C7" s="60">
        <v>314</v>
      </c>
      <c r="D7" s="60">
        <v>300</v>
      </c>
      <c r="E7" s="60">
        <v>21</v>
      </c>
      <c r="F7" s="60" t="s">
        <v>421</v>
      </c>
      <c r="G7" s="66" t="s">
        <v>687</v>
      </c>
      <c r="H7" s="66" t="s">
        <v>686</v>
      </c>
      <c r="I7" s="60">
        <v>7.2</v>
      </c>
      <c r="J7" s="60" t="s">
        <v>504</v>
      </c>
      <c r="K7" s="60"/>
      <c r="L7" s="52" t="s">
        <v>666</v>
      </c>
      <c r="M7" s="52" t="s">
        <v>666</v>
      </c>
      <c r="N7" s="52" t="s">
        <v>666</v>
      </c>
      <c r="O7" s="52" t="s">
        <v>668</v>
      </c>
      <c r="P7" s="52" t="s">
        <v>700</v>
      </c>
      <c r="Q7" s="52" t="s">
        <v>569</v>
      </c>
      <c r="R7" s="52" t="s">
        <v>665</v>
      </c>
      <c r="S7" s="52" t="s">
        <v>665</v>
      </c>
      <c r="T7" s="52" t="s">
        <v>697</v>
      </c>
      <c r="U7" s="55">
        <v>174000</v>
      </c>
      <c r="V7" s="52"/>
      <c r="W7" s="54" t="s">
        <v>427</v>
      </c>
      <c r="X7" s="54" t="s">
        <v>437</v>
      </c>
      <c r="Y7" s="54"/>
      <c r="Z7" s="52" t="s">
        <v>430</v>
      </c>
      <c r="AA7" s="52" t="s">
        <v>26</v>
      </c>
      <c r="AB7" s="52" t="s">
        <v>664</v>
      </c>
      <c r="AC7" s="52">
        <v>12</v>
      </c>
      <c r="AD7" s="52">
        <v>3</v>
      </c>
      <c r="AE7" s="52">
        <v>5</v>
      </c>
      <c r="AF7" s="56" t="s">
        <v>670</v>
      </c>
      <c r="AG7" s="56" t="s">
        <v>671</v>
      </c>
      <c r="AH7" s="52">
        <v>0.4</v>
      </c>
      <c r="AI7" s="52">
        <v>0.4</v>
      </c>
      <c r="AJ7" s="52">
        <v>0.2</v>
      </c>
      <c r="AK7" s="52">
        <v>0.2</v>
      </c>
      <c r="AL7" s="52" t="s">
        <v>436</v>
      </c>
      <c r="AM7" s="52">
        <v>1300320</v>
      </c>
      <c r="AN7" s="52" t="s">
        <v>484</v>
      </c>
      <c r="AO7" s="53">
        <v>0.001</v>
      </c>
    </row>
    <row r="8" spans="1:41" s="84" customFormat="1" ht="56.25">
      <c r="A8" s="82" t="s">
        <v>224</v>
      </c>
      <c r="B8" s="82" t="str">
        <f t="shared" si="0"/>
        <v>Miskam08mres_Goricsan</v>
      </c>
      <c r="C8" s="60">
        <v>314</v>
      </c>
      <c r="D8" s="60">
        <v>300</v>
      </c>
      <c r="E8" s="60">
        <v>130</v>
      </c>
      <c r="F8" s="60" t="s">
        <v>421</v>
      </c>
      <c r="G8" s="66" t="s">
        <v>687</v>
      </c>
      <c r="H8" s="66" t="s">
        <v>686</v>
      </c>
      <c r="I8" s="60">
        <v>7.2</v>
      </c>
      <c r="J8" s="60" t="s">
        <v>504</v>
      </c>
      <c r="K8" s="60"/>
      <c r="L8" s="52" t="s">
        <v>666</v>
      </c>
      <c r="M8" s="52" t="s">
        <v>666</v>
      </c>
      <c r="N8" s="52" t="s">
        <v>666</v>
      </c>
      <c r="O8" s="52" t="s">
        <v>668</v>
      </c>
      <c r="P8" s="52" t="s">
        <v>700</v>
      </c>
      <c r="Q8" s="52" t="s">
        <v>569</v>
      </c>
      <c r="R8" s="52" t="s">
        <v>665</v>
      </c>
      <c r="S8" s="52" t="s">
        <v>665</v>
      </c>
      <c r="T8" s="52" t="s">
        <v>697</v>
      </c>
      <c r="U8" s="55">
        <v>174000</v>
      </c>
      <c r="V8" s="52"/>
      <c r="W8" s="54" t="s">
        <v>427</v>
      </c>
      <c r="X8" s="54" t="s">
        <v>437</v>
      </c>
      <c r="Y8" s="54"/>
      <c r="Z8" s="52" t="s">
        <v>430</v>
      </c>
      <c r="AA8" s="52" t="s">
        <v>26</v>
      </c>
      <c r="AB8" s="52" t="s">
        <v>664</v>
      </c>
      <c r="AC8" s="52">
        <v>15</v>
      </c>
      <c r="AD8" s="52">
        <v>3</v>
      </c>
      <c r="AE8" s="52">
        <v>5</v>
      </c>
      <c r="AF8" s="56" t="s">
        <v>675</v>
      </c>
      <c r="AG8" s="56" t="s">
        <v>672</v>
      </c>
      <c r="AH8" s="52">
        <v>0.32</v>
      </c>
      <c r="AI8" s="52">
        <v>0.32</v>
      </c>
      <c r="AJ8" s="52">
        <v>0.2</v>
      </c>
      <c r="AK8" s="52">
        <v>0.2</v>
      </c>
      <c r="AL8" s="52" t="s">
        <v>436</v>
      </c>
      <c r="AM8" s="52">
        <v>3052560</v>
      </c>
      <c r="AN8" s="52" t="s">
        <v>484</v>
      </c>
      <c r="AO8" s="53">
        <v>0.001</v>
      </c>
    </row>
    <row r="9" spans="1:41" s="84" customFormat="1" ht="56.25">
      <c r="A9" s="82" t="s">
        <v>225</v>
      </c>
      <c r="B9" s="82" t="str">
        <f t="shared" si="0"/>
        <v>Miskam05mres_Goricsan</v>
      </c>
      <c r="C9" s="60">
        <v>314</v>
      </c>
      <c r="D9" s="60">
        <v>300</v>
      </c>
      <c r="E9" s="60">
        <v>130</v>
      </c>
      <c r="F9" s="60" t="s">
        <v>421</v>
      </c>
      <c r="G9" s="66" t="s">
        <v>687</v>
      </c>
      <c r="H9" s="66" t="s">
        <v>686</v>
      </c>
      <c r="I9" s="60">
        <v>7.2</v>
      </c>
      <c r="J9" s="60" t="s">
        <v>504</v>
      </c>
      <c r="K9" s="60"/>
      <c r="L9" s="52" t="s">
        <v>667</v>
      </c>
      <c r="M9" s="52" t="s">
        <v>667</v>
      </c>
      <c r="N9" s="52" t="s">
        <v>667</v>
      </c>
      <c r="O9" s="52" t="s">
        <v>669</v>
      </c>
      <c r="P9" s="52" t="s">
        <v>700</v>
      </c>
      <c r="Q9" s="52" t="s">
        <v>569</v>
      </c>
      <c r="R9" s="52" t="s">
        <v>665</v>
      </c>
      <c r="S9" s="52" t="s">
        <v>665</v>
      </c>
      <c r="T9" s="52" t="s">
        <v>697</v>
      </c>
      <c r="U9" s="55">
        <v>174000</v>
      </c>
      <c r="V9" s="52"/>
      <c r="W9" s="54" t="s">
        <v>427</v>
      </c>
      <c r="X9" s="54" t="s">
        <v>437</v>
      </c>
      <c r="Y9" s="54"/>
      <c r="Z9" s="52" t="s">
        <v>430</v>
      </c>
      <c r="AA9" s="52" t="s">
        <v>26</v>
      </c>
      <c r="AB9" s="52" t="s">
        <v>664</v>
      </c>
      <c r="AC9" s="52">
        <v>24</v>
      </c>
      <c r="AD9" s="52">
        <v>5</v>
      </c>
      <c r="AE9" s="52">
        <v>5</v>
      </c>
      <c r="AF9" s="56" t="s">
        <v>674</v>
      </c>
      <c r="AG9" s="56" t="s">
        <v>673</v>
      </c>
      <c r="AH9" s="52">
        <v>0.2</v>
      </c>
      <c r="AI9" s="52">
        <v>0.2</v>
      </c>
      <c r="AJ9" s="52">
        <v>0.2</v>
      </c>
      <c r="AK9" s="52">
        <v>0.2</v>
      </c>
      <c r="AL9" s="52" t="s">
        <v>436</v>
      </c>
      <c r="AM9" s="52">
        <v>4788000</v>
      </c>
      <c r="AN9" s="52" t="s">
        <v>484</v>
      </c>
      <c r="AO9" s="53">
        <v>0.001</v>
      </c>
    </row>
    <row r="10" spans="1:41" ht="33.75">
      <c r="A10" s="67" t="s">
        <v>226</v>
      </c>
      <c r="B10" s="74" t="str">
        <f t="shared" si="0"/>
        <v>MISKAM_ZAMG</v>
      </c>
      <c r="C10" s="22"/>
      <c r="D10" s="22"/>
      <c r="E10" s="22"/>
      <c r="F10" s="22"/>
      <c r="G10" s="22"/>
      <c r="H10" s="22"/>
      <c r="I10" s="22"/>
      <c r="J10" s="22"/>
      <c r="K10" s="22"/>
      <c r="L10" s="21" t="s">
        <v>571</v>
      </c>
      <c r="M10" s="21" t="s">
        <v>571</v>
      </c>
      <c r="N10" s="21" t="s">
        <v>571</v>
      </c>
      <c r="O10" s="21" t="s">
        <v>572</v>
      </c>
      <c r="P10" s="21" t="s">
        <v>568</v>
      </c>
      <c r="Q10" s="21" t="s">
        <v>569</v>
      </c>
      <c r="R10" s="44"/>
      <c r="S10" s="44"/>
      <c r="T10" s="21" t="s">
        <v>570</v>
      </c>
      <c r="U10" s="22">
        <v>1392000</v>
      </c>
      <c r="V10" s="22"/>
      <c r="W10" s="21" t="s">
        <v>427</v>
      </c>
      <c r="X10" s="21" t="s">
        <v>438</v>
      </c>
      <c r="Y10" s="22" t="s">
        <v>429</v>
      </c>
      <c r="Z10" s="21" t="s">
        <v>430</v>
      </c>
      <c r="AA10" s="21" t="s">
        <v>439</v>
      </c>
      <c r="AB10" s="22"/>
      <c r="AC10" s="22"/>
      <c r="AD10" s="22"/>
      <c r="AE10" s="22"/>
      <c r="AF10" s="22"/>
      <c r="AG10" s="22"/>
      <c r="AH10" s="22"/>
      <c r="AI10" s="22"/>
      <c r="AJ10" s="22"/>
      <c r="AK10" s="22"/>
      <c r="AL10" s="22"/>
      <c r="AM10" s="22">
        <v>3600000</v>
      </c>
      <c r="AN10" s="22" t="s">
        <v>484</v>
      </c>
      <c r="AO10" s="22">
        <v>0.001</v>
      </c>
    </row>
    <row r="11" spans="1:41" ht="45">
      <c r="A11" s="67" t="s">
        <v>227</v>
      </c>
      <c r="B11" s="74" t="str">
        <f t="shared" si="0"/>
        <v>FLUENT_Santiago</v>
      </c>
      <c r="C11" s="22"/>
      <c r="D11" s="22"/>
      <c r="E11" s="22"/>
      <c r="F11" s="22"/>
      <c r="G11" s="22"/>
      <c r="H11" s="22"/>
      <c r="I11" s="22"/>
      <c r="J11" s="22"/>
      <c r="K11" s="22"/>
      <c r="L11" s="21" t="s">
        <v>578</v>
      </c>
      <c r="M11" s="21" t="s">
        <v>578</v>
      </c>
      <c r="N11" s="21" t="s">
        <v>578</v>
      </c>
      <c r="O11" s="44" t="s">
        <v>440</v>
      </c>
      <c r="P11" s="21" t="s">
        <v>579</v>
      </c>
      <c r="Q11" s="44" t="s">
        <v>576</v>
      </c>
      <c r="R11" s="21" t="s">
        <v>577</v>
      </c>
      <c r="S11" s="21" t="s">
        <v>577</v>
      </c>
      <c r="T11" s="21" t="s">
        <v>577</v>
      </c>
      <c r="U11" s="23">
        <v>520000</v>
      </c>
      <c r="V11" s="23"/>
      <c r="W11" s="21" t="s">
        <v>427</v>
      </c>
      <c r="X11" s="23" t="s">
        <v>440</v>
      </c>
      <c r="Y11" s="22"/>
      <c r="Z11" s="21" t="s">
        <v>430</v>
      </c>
      <c r="AA11" s="21" t="s">
        <v>431</v>
      </c>
      <c r="AB11" s="21" t="s">
        <v>486</v>
      </c>
      <c r="AC11" s="21" t="s">
        <v>487</v>
      </c>
      <c r="AD11" s="21">
        <v>5</v>
      </c>
      <c r="AE11" s="21">
        <v>11</v>
      </c>
      <c r="AF11" s="21" t="s">
        <v>488</v>
      </c>
      <c r="AG11" s="21" t="s">
        <v>489</v>
      </c>
      <c r="AH11" s="21" t="s">
        <v>490</v>
      </c>
      <c r="AI11" s="21" t="s">
        <v>491</v>
      </c>
      <c r="AJ11" s="21" t="s">
        <v>492</v>
      </c>
      <c r="AK11" s="21" t="s">
        <v>493</v>
      </c>
      <c r="AL11" s="21"/>
      <c r="AM11" s="21">
        <v>1675712</v>
      </c>
      <c r="AN11" s="21" t="s">
        <v>494</v>
      </c>
      <c r="AO11" s="21" t="s">
        <v>495</v>
      </c>
    </row>
    <row r="12" spans="1:41" ht="22.5">
      <c r="A12" s="67" t="s">
        <v>230</v>
      </c>
      <c r="B12" s="74" t="str">
        <f t="shared" si="0"/>
        <v>FLUENTske_DiSabatino</v>
      </c>
      <c r="C12" s="22">
        <v>325</v>
      </c>
      <c r="D12" s="22">
        <v>280</v>
      </c>
      <c r="E12" s="22">
        <v>27.5</v>
      </c>
      <c r="F12" s="22" t="s">
        <v>421</v>
      </c>
      <c r="G12" s="22">
        <v>6</v>
      </c>
      <c r="H12" s="22">
        <v>16</v>
      </c>
      <c r="I12" s="22">
        <v>8</v>
      </c>
      <c r="J12" s="22">
        <v>4</v>
      </c>
      <c r="K12" s="22">
        <v>4</v>
      </c>
      <c r="L12" s="21" t="s">
        <v>573</v>
      </c>
      <c r="M12" s="44" t="s">
        <v>574</v>
      </c>
      <c r="N12" s="44" t="s">
        <v>574</v>
      </c>
      <c r="O12" s="44" t="s">
        <v>574</v>
      </c>
      <c r="P12" s="21" t="s">
        <v>575</v>
      </c>
      <c r="Q12" s="44" t="s">
        <v>576</v>
      </c>
      <c r="R12" s="21" t="s">
        <v>577</v>
      </c>
      <c r="S12" s="21" t="s">
        <v>577</v>
      </c>
      <c r="T12" s="21" t="s">
        <v>577</v>
      </c>
      <c r="U12" s="23">
        <v>100000</v>
      </c>
      <c r="V12" s="23"/>
      <c r="W12" s="21" t="s">
        <v>427</v>
      </c>
      <c r="X12" s="23" t="s">
        <v>440</v>
      </c>
      <c r="Y12" s="22"/>
      <c r="Z12" s="21" t="s">
        <v>430</v>
      </c>
      <c r="AA12" s="21" t="s">
        <v>431</v>
      </c>
      <c r="AB12" s="21" t="s">
        <v>651</v>
      </c>
      <c r="AC12" s="21">
        <v>12</v>
      </c>
      <c r="AD12" s="21">
        <v>2</v>
      </c>
      <c r="AE12" s="21">
        <v>13</v>
      </c>
      <c r="AF12" s="21">
        <v>13</v>
      </c>
      <c r="AG12" s="21">
        <v>8</v>
      </c>
      <c r="AH12" s="21">
        <v>0.08</v>
      </c>
      <c r="AI12" s="21">
        <v>0.08</v>
      </c>
      <c r="AJ12" s="21">
        <v>0.16</v>
      </c>
      <c r="AK12" s="21">
        <v>0.08</v>
      </c>
      <c r="AL12" s="21" t="s">
        <v>655</v>
      </c>
      <c r="AM12" s="57" t="s">
        <v>654</v>
      </c>
      <c r="AN12" s="21" t="s">
        <v>494</v>
      </c>
      <c r="AO12" s="85">
        <v>1E-06</v>
      </c>
    </row>
    <row r="13" spans="1:41" ht="45">
      <c r="A13" s="67" t="s">
        <v>233</v>
      </c>
      <c r="B13" s="74" t="str">
        <f t="shared" si="0"/>
        <v>Fluent_mrotskespudf_Franke</v>
      </c>
      <c r="C13" s="22"/>
      <c r="D13" s="22"/>
      <c r="E13" s="22"/>
      <c r="F13" s="22"/>
      <c r="G13" s="22"/>
      <c r="H13" s="22"/>
      <c r="I13" s="22"/>
      <c r="J13" s="22"/>
      <c r="K13" s="22"/>
      <c r="L13" s="21" t="s">
        <v>588</v>
      </c>
      <c r="M13" s="21" t="s">
        <v>589</v>
      </c>
      <c r="N13" s="21" t="s">
        <v>589</v>
      </c>
      <c r="O13" s="21" t="s">
        <v>589</v>
      </c>
      <c r="P13" s="21" t="s">
        <v>592</v>
      </c>
      <c r="Q13" s="21" t="s">
        <v>587</v>
      </c>
      <c r="R13" s="21" t="s">
        <v>589</v>
      </c>
      <c r="S13" s="21" t="s">
        <v>589</v>
      </c>
      <c r="T13" s="21" t="s">
        <v>591</v>
      </c>
      <c r="U13" s="22">
        <v>170000</v>
      </c>
      <c r="V13" s="22"/>
      <c r="W13" s="21" t="s">
        <v>427</v>
      </c>
      <c r="X13" s="40" t="s">
        <v>447</v>
      </c>
      <c r="Y13" s="22"/>
      <c r="Z13" s="21" t="s">
        <v>430</v>
      </c>
      <c r="AA13" s="21" t="s">
        <v>431</v>
      </c>
      <c r="AB13" s="21" t="s">
        <v>486</v>
      </c>
      <c r="AC13" s="21" t="s">
        <v>487</v>
      </c>
      <c r="AD13" s="21">
        <v>5</v>
      </c>
      <c r="AE13" s="21">
        <v>11</v>
      </c>
      <c r="AF13" s="21" t="s">
        <v>488</v>
      </c>
      <c r="AG13" s="21" t="s">
        <v>489</v>
      </c>
      <c r="AH13" s="21" t="s">
        <v>490</v>
      </c>
      <c r="AI13" s="21" t="s">
        <v>491</v>
      </c>
      <c r="AJ13" s="21" t="s">
        <v>492</v>
      </c>
      <c r="AK13" s="21" t="s">
        <v>493</v>
      </c>
      <c r="AL13" s="21" t="s">
        <v>496</v>
      </c>
      <c r="AM13" s="21">
        <v>1552792</v>
      </c>
      <c r="AN13" s="21" t="s">
        <v>494</v>
      </c>
      <c r="AO13" s="21" t="s">
        <v>495</v>
      </c>
    </row>
    <row r="14" spans="1:41" ht="45">
      <c r="A14" s="67" t="s">
        <v>239</v>
      </c>
      <c r="B14" s="74" t="str">
        <f t="shared" si="0"/>
        <v>Fluent_mskesp_Franke</v>
      </c>
      <c r="C14" s="22"/>
      <c r="D14" s="22"/>
      <c r="E14" s="22"/>
      <c r="F14" s="22"/>
      <c r="G14" s="22"/>
      <c r="H14" s="22"/>
      <c r="I14" s="22"/>
      <c r="J14" s="22"/>
      <c r="K14" s="22"/>
      <c r="L14" s="21" t="s">
        <v>588</v>
      </c>
      <c r="M14" s="21" t="s">
        <v>589</v>
      </c>
      <c r="N14" s="21" t="s">
        <v>589</v>
      </c>
      <c r="O14" s="21" t="s">
        <v>589</v>
      </c>
      <c r="P14" s="44" t="s">
        <v>590</v>
      </c>
      <c r="Q14" s="21" t="s">
        <v>587</v>
      </c>
      <c r="R14" s="21" t="s">
        <v>589</v>
      </c>
      <c r="S14" s="21" t="s">
        <v>589</v>
      </c>
      <c r="T14" s="21" t="s">
        <v>591</v>
      </c>
      <c r="U14" s="22">
        <v>170000</v>
      </c>
      <c r="V14" s="22"/>
      <c r="W14" s="21" t="s">
        <v>427</v>
      </c>
      <c r="X14" s="40" t="s">
        <v>447</v>
      </c>
      <c r="Y14" s="22"/>
      <c r="Z14" s="21" t="s">
        <v>430</v>
      </c>
      <c r="AA14" s="21" t="s">
        <v>431</v>
      </c>
      <c r="AB14" s="21" t="s">
        <v>486</v>
      </c>
      <c r="AC14" s="21" t="s">
        <v>487</v>
      </c>
      <c r="AD14" s="21">
        <v>5</v>
      </c>
      <c r="AE14" s="21">
        <v>11</v>
      </c>
      <c r="AF14" s="21" t="s">
        <v>488</v>
      </c>
      <c r="AG14" s="21" t="s">
        <v>489</v>
      </c>
      <c r="AH14" s="21" t="s">
        <v>490</v>
      </c>
      <c r="AI14" s="21" t="s">
        <v>491</v>
      </c>
      <c r="AJ14" s="21" t="s">
        <v>492</v>
      </c>
      <c r="AK14" s="21" t="s">
        <v>493</v>
      </c>
      <c r="AL14" s="21" t="s">
        <v>496</v>
      </c>
      <c r="AM14" s="21">
        <v>1675712</v>
      </c>
      <c r="AN14" s="21" t="s">
        <v>494</v>
      </c>
      <c r="AO14" s="21" t="s">
        <v>495</v>
      </c>
    </row>
    <row r="15" spans="1:41" ht="45">
      <c r="A15" s="67" t="s">
        <v>241</v>
      </c>
      <c r="B15" s="74" t="str">
        <f t="shared" si="0"/>
        <v>Fluent_mskespudf_Franke</v>
      </c>
      <c r="C15" s="22"/>
      <c r="D15" s="22"/>
      <c r="E15" s="22"/>
      <c r="F15" s="22"/>
      <c r="G15" s="22"/>
      <c r="H15" s="22"/>
      <c r="I15" s="22"/>
      <c r="J15" s="22"/>
      <c r="K15" s="22"/>
      <c r="L15" s="21" t="s">
        <v>588</v>
      </c>
      <c r="M15" s="21" t="s">
        <v>589</v>
      </c>
      <c r="N15" s="21" t="s">
        <v>589</v>
      </c>
      <c r="O15" s="21" t="s">
        <v>589</v>
      </c>
      <c r="P15" s="21" t="s">
        <v>592</v>
      </c>
      <c r="Q15" s="21" t="s">
        <v>587</v>
      </c>
      <c r="R15" s="21" t="s">
        <v>589</v>
      </c>
      <c r="S15" s="21" t="s">
        <v>589</v>
      </c>
      <c r="T15" s="21" t="s">
        <v>591</v>
      </c>
      <c r="U15" s="22">
        <v>170000</v>
      </c>
      <c r="V15" s="22"/>
      <c r="W15" s="21" t="s">
        <v>427</v>
      </c>
      <c r="X15" s="40" t="s">
        <v>447</v>
      </c>
      <c r="Y15" s="22"/>
      <c r="Z15" s="21" t="s">
        <v>430</v>
      </c>
      <c r="AA15" s="21" t="s">
        <v>431</v>
      </c>
      <c r="AB15" s="21" t="s">
        <v>486</v>
      </c>
      <c r="AC15" s="21" t="s">
        <v>487</v>
      </c>
      <c r="AD15" s="21">
        <v>5</v>
      </c>
      <c r="AE15" s="21">
        <v>11</v>
      </c>
      <c r="AF15" s="21" t="s">
        <v>488</v>
      </c>
      <c r="AG15" s="21" t="s">
        <v>489</v>
      </c>
      <c r="AH15" s="21" t="s">
        <v>490</v>
      </c>
      <c r="AI15" s="21" t="s">
        <v>491</v>
      </c>
      <c r="AJ15" s="21" t="s">
        <v>492</v>
      </c>
      <c r="AK15" s="21" t="s">
        <v>493</v>
      </c>
      <c r="AL15" s="21" t="s">
        <v>496</v>
      </c>
      <c r="AM15" s="21">
        <v>1675712</v>
      </c>
      <c r="AN15" s="21" t="s">
        <v>494</v>
      </c>
      <c r="AO15" s="21" t="s">
        <v>495</v>
      </c>
    </row>
    <row r="16" spans="1:41" ht="45">
      <c r="A16" s="67" t="s">
        <v>243</v>
      </c>
      <c r="B16" s="74" t="str">
        <f t="shared" si="0"/>
        <v>Fluent_mskespudftsym_Franke</v>
      </c>
      <c r="C16" s="22"/>
      <c r="D16" s="22"/>
      <c r="E16" s="22"/>
      <c r="F16" s="22"/>
      <c r="G16" s="22"/>
      <c r="H16" s="22"/>
      <c r="I16" s="22"/>
      <c r="J16" s="22"/>
      <c r="K16" s="22"/>
      <c r="L16" s="21" t="s">
        <v>588</v>
      </c>
      <c r="M16" s="21" t="s">
        <v>589</v>
      </c>
      <c r="N16" s="21" t="s">
        <v>589</v>
      </c>
      <c r="O16" s="21" t="s">
        <v>589</v>
      </c>
      <c r="P16" s="21" t="s">
        <v>592</v>
      </c>
      <c r="Q16" s="21" t="s">
        <v>587</v>
      </c>
      <c r="R16" s="21" t="s">
        <v>589</v>
      </c>
      <c r="S16" s="21" t="s">
        <v>589</v>
      </c>
      <c r="T16" s="21" t="s">
        <v>577</v>
      </c>
      <c r="U16" s="22">
        <v>170000</v>
      </c>
      <c r="V16" s="22"/>
      <c r="W16" s="21" t="s">
        <v>427</v>
      </c>
      <c r="X16" s="40" t="s">
        <v>447</v>
      </c>
      <c r="Y16" s="22"/>
      <c r="Z16" s="21" t="s">
        <v>430</v>
      </c>
      <c r="AA16" s="21" t="s">
        <v>431</v>
      </c>
      <c r="AB16" s="21" t="s">
        <v>486</v>
      </c>
      <c r="AC16" s="21" t="s">
        <v>487</v>
      </c>
      <c r="AD16" s="21">
        <v>5</v>
      </c>
      <c r="AE16" s="21">
        <v>11</v>
      </c>
      <c r="AF16" s="21" t="s">
        <v>488</v>
      </c>
      <c r="AG16" s="21" t="s">
        <v>489</v>
      </c>
      <c r="AH16" s="21" t="s">
        <v>490</v>
      </c>
      <c r="AI16" s="21" t="s">
        <v>491</v>
      </c>
      <c r="AJ16" s="21" t="s">
        <v>492</v>
      </c>
      <c r="AK16" s="21" t="s">
        <v>493</v>
      </c>
      <c r="AL16" s="21" t="s">
        <v>496</v>
      </c>
      <c r="AM16" s="21">
        <v>1675712</v>
      </c>
      <c r="AN16" s="21" t="s">
        <v>494</v>
      </c>
      <c r="AO16" s="21" t="s">
        <v>495</v>
      </c>
    </row>
    <row r="17" spans="1:41" s="84" customFormat="1" ht="34.5" customHeight="1">
      <c r="A17" s="82" t="s">
        <v>245</v>
      </c>
      <c r="B17" s="82" t="str">
        <f t="shared" si="0"/>
        <v>Fluent_ke_Goricsan</v>
      </c>
      <c r="C17" s="54">
        <v>340</v>
      </c>
      <c r="D17" s="54">
        <v>300</v>
      </c>
      <c r="E17" s="54">
        <v>21.06</v>
      </c>
      <c r="F17" s="54" t="s">
        <v>421</v>
      </c>
      <c r="G17" s="54">
        <v>16.6</v>
      </c>
      <c r="H17" s="54">
        <v>17.3</v>
      </c>
      <c r="I17" s="54">
        <v>7.3</v>
      </c>
      <c r="J17" s="54">
        <v>7.75</v>
      </c>
      <c r="K17" s="54">
        <v>8.28</v>
      </c>
      <c r="L17" s="52" t="s">
        <v>681</v>
      </c>
      <c r="M17" s="52" t="s">
        <v>681</v>
      </c>
      <c r="N17" s="52" t="s">
        <v>681</v>
      </c>
      <c r="O17" s="52" t="s">
        <v>689</v>
      </c>
      <c r="P17" s="52" t="s">
        <v>682</v>
      </c>
      <c r="Q17" s="52" t="s">
        <v>679</v>
      </c>
      <c r="R17" s="52" t="s">
        <v>577</v>
      </c>
      <c r="S17" s="52" t="s">
        <v>577</v>
      </c>
      <c r="T17" s="54" t="s">
        <v>577</v>
      </c>
      <c r="U17" s="54">
        <v>1738851</v>
      </c>
      <c r="V17" s="54"/>
      <c r="W17" s="52" t="s">
        <v>497</v>
      </c>
      <c r="X17" s="65" t="s">
        <v>684</v>
      </c>
      <c r="Y17" s="61"/>
      <c r="Z17" s="65" t="s">
        <v>430</v>
      </c>
      <c r="AA17" s="65" t="s">
        <v>680</v>
      </c>
      <c r="AB17" s="52" t="s">
        <v>651</v>
      </c>
      <c r="AC17" s="52" t="s">
        <v>487</v>
      </c>
      <c r="AD17" s="52">
        <v>5</v>
      </c>
      <c r="AE17" s="52">
        <v>11</v>
      </c>
      <c r="AF17" s="52" t="s">
        <v>488</v>
      </c>
      <c r="AG17" s="52" t="s">
        <v>489</v>
      </c>
      <c r="AH17" s="52" t="s">
        <v>490</v>
      </c>
      <c r="AI17" s="52" t="s">
        <v>491</v>
      </c>
      <c r="AJ17" s="52" t="s">
        <v>492</v>
      </c>
      <c r="AK17" s="52" t="s">
        <v>493</v>
      </c>
      <c r="AL17" s="52" t="s">
        <v>496</v>
      </c>
      <c r="AM17" s="52">
        <v>1675712</v>
      </c>
      <c r="AN17" s="52" t="s">
        <v>494</v>
      </c>
      <c r="AO17" s="52" t="s">
        <v>685</v>
      </c>
    </row>
    <row r="18" spans="1:41" s="84" customFormat="1" ht="34.5" customHeight="1">
      <c r="A18" s="82" t="s">
        <v>247</v>
      </c>
      <c r="B18" s="82" t="str">
        <f t="shared" si="0"/>
        <v>Fluent_RSM_Goricsan</v>
      </c>
      <c r="C18" s="54">
        <v>340</v>
      </c>
      <c r="D18" s="54">
        <v>300</v>
      </c>
      <c r="E18" s="54">
        <v>21.06</v>
      </c>
      <c r="F18" s="54" t="s">
        <v>421</v>
      </c>
      <c r="G18" s="54">
        <v>16.6</v>
      </c>
      <c r="H18" s="54">
        <v>17.3</v>
      </c>
      <c r="I18" s="54">
        <v>7.3</v>
      </c>
      <c r="J18" s="54">
        <v>7.75</v>
      </c>
      <c r="K18" s="54">
        <v>8.28</v>
      </c>
      <c r="L18" s="52" t="s">
        <v>681</v>
      </c>
      <c r="M18" s="52" t="s">
        <v>681</v>
      </c>
      <c r="N18" s="52" t="s">
        <v>681</v>
      </c>
      <c r="O18" s="52" t="s">
        <v>689</v>
      </c>
      <c r="P18" s="52" t="s">
        <v>682</v>
      </c>
      <c r="Q18" s="52" t="s">
        <v>679</v>
      </c>
      <c r="R18" s="52" t="s">
        <v>577</v>
      </c>
      <c r="S18" s="52" t="s">
        <v>577</v>
      </c>
      <c r="T18" s="54" t="s">
        <v>577</v>
      </c>
      <c r="U18" s="54">
        <v>1738851</v>
      </c>
      <c r="V18" s="54"/>
      <c r="W18" s="65" t="s">
        <v>475</v>
      </c>
      <c r="X18" s="63" t="s">
        <v>498</v>
      </c>
      <c r="Y18" s="65"/>
      <c r="Z18" s="52" t="s">
        <v>430</v>
      </c>
      <c r="AA18" s="64" t="s">
        <v>27</v>
      </c>
      <c r="AB18" s="52" t="s">
        <v>651</v>
      </c>
      <c r="AC18" s="52" t="s">
        <v>487</v>
      </c>
      <c r="AD18" s="52">
        <v>5</v>
      </c>
      <c r="AE18" s="52">
        <v>11</v>
      </c>
      <c r="AF18" s="52" t="s">
        <v>488</v>
      </c>
      <c r="AG18" s="52" t="s">
        <v>489</v>
      </c>
      <c r="AH18" s="52" t="s">
        <v>490</v>
      </c>
      <c r="AI18" s="52" t="s">
        <v>491</v>
      </c>
      <c r="AJ18" s="52" t="s">
        <v>492</v>
      </c>
      <c r="AK18" s="52" t="s">
        <v>493</v>
      </c>
      <c r="AL18" s="52" t="s">
        <v>496</v>
      </c>
      <c r="AM18" s="52">
        <v>1675712</v>
      </c>
      <c r="AN18" s="52" t="s">
        <v>494</v>
      </c>
      <c r="AO18" s="52" t="s">
        <v>685</v>
      </c>
    </row>
    <row r="19" spans="1:41" ht="33.75">
      <c r="A19" s="67" t="s">
        <v>250</v>
      </c>
      <c r="B19" s="74" t="str">
        <f t="shared" si="0"/>
        <v>STAR_CD_Bartzis</v>
      </c>
      <c r="C19" s="22">
        <v>300</v>
      </c>
      <c r="D19" s="22">
        <v>300</v>
      </c>
      <c r="E19" s="22">
        <v>21.06</v>
      </c>
      <c r="F19" s="20" t="s">
        <v>421</v>
      </c>
      <c r="G19" s="22">
        <v>16.61</v>
      </c>
      <c r="H19" s="22">
        <v>17.3</v>
      </c>
      <c r="I19" s="22">
        <v>7.3</v>
      </c>
      <c r="J19" s="22">
        <v>7.75</v>
      </c>
      <c r="K19" s="22">
        <v>8.28</v>
      </c>
      <c r="L19" s="21" t="s">
        <v>584</v>
      </c>
      <c r="M19" s="21" t="s">
        <v>584</v>
      </c>
      <c r="N19" s="21" t="s">
        <v>584</v>
      </c>
      <c r="O19" s="21" t="s">
        <v>585</v>
      </c>
      <c r="P19" s="21" t="s">
        <v>586</v>
      </c>
      <c r="Q19" s="21" t="s">
        <v>587</v>
      </c>
      <c r="R19" s="21" t="s">
        <v>577</v>
      </c>
      <c r="S19" s="21" t="s">
        <v>577</v>
      </c>
      <c r="T19" s="21" t="s">
        <v>577</v>
      </c>
      <c r="U19" s="22">
        <v>1353000</v>
      </c>
      <c r="V19" s="22">
        <v>7.29</v>
      </c>
      <c r="W19" s="21" t="s">
        <v>427</v>
      </c>
      <c r="X19" s="23" t="s">
        <v>440</v>
      </c>
      <c r="Y19" s="22"/>
      <c r="Z19" s="21" t="s">
        <v>430</v>
      </c>
      <c r="AA19" s="21" t="s">
        <v>431</v>
      </c>
      <c r="AB19" s="21" t="s">
        <v>486</v>
      </c>
      <c r="AC19" s="21" t="s">
        <v>487</v>
      </c>
      <c r="AD19" s="21">
        <v>5</v>
      </c>
      <c r="AE19" s="21">
        <v>11</v>
      </c>
      <c r="AF19" s="21" t="s">
        <v>488</v>
      </c>
      <c r="AG19" s="21" t="s">
        <v>489</v>
      </c>
      <c r="AH19" s="21" t="s">
        <v>490</v>
      </c>
      <c r="AI19" s="21" t="s">
        <v>491</v>
      </c>
      <c r="AJ19" s="21" t="s">
        <v>492</v>
      </c>
      <c r="AK19" s="21" t="s">
        <v>493</v>
      </c>
      <c r="AL19" s="21" t="s">
        <v>496</v>
      </c>
      <c r="AM19" s="21">
        <v>1675712</v>
      </c>
      <c r="AN19" s="21" t="s">
        <v>484</v>
      </c>
      <c r="AO19" s="21" t="s">
        <v>485</v>
      </c>
    </row>
    <row r="20" spans="1:41" ht="33.75">
      <c r="A20" s="67" t="s">
        <v>253</v>
      </c>
      <c r="B20" s="74" t="str">
        <f t="shared" si="0"/>
        <v>CFX-unstr-ke_fine_Fotios</v>
      </c>
      <c r="C20" s="20">
        <v>314</v>
      </c>
      <c r="D20" s="20">
        <v>300</v>
      </c>
      <c r="E20" s="20">
        <v>21.06</v>
      </c>
      <c r="F20" s="20" t="s">
        <v>421</v>
      </c>
      <c r="G20" s="22">
        <v>16.187</v>
      </c>
      <c r="H20" s="22">
        <v>43.944</v>
      </c>
      <c r="I20" s="22">
        <v>7.08</v>
      </c>
      <c r="J20" s="22" t="s">
        <v>9</v>
      </c>
      <c r="K20" s="22"/>
      <c r="L20" s="21" t="s">
        <v>448</v>
      </c>
      <c r="M20" s="21" t="s">
        <v>448</v>
      </c>
      <c r="N20" s="21" t="s">
        <v>448</v>
      </c>
      <c r="O20" s="21" t="s">
        <v>449</v>
      </c>
      <c r="P20" s="21" t="s">
        <v>450</v>
      </c>
      <c r="Q20" s="21" t="s">
        <v>499</v>
      </c>
      <c r="R20" s="21" t="s">
        <v>500</v>
      </c>
      <c r="S20" s="21" t="s">
        <v>500</v>
      </c>
      <c r="T20" s="21" t="s">
        <v>500</v>
      </c>
      <c r="U20" s="26">
        <v>813000</v>
      </c>
      <c r="V20" s="28"/>
      <c r="W20" s="21"/>
      <c r="X20" s="21" t="s">
        <v>440</v>
      </c>
      <c r="Y20" s="22"/>
      <c r="Z20" s="21" t="s">
        <v>430</v>
      </c>
      <c r="AA20" s="21" t="s">
        <v>431</v>
      </c>
      <c r="AB20" s="21" t="s">
        <v>501</v>
      </c>
      <c r="AC20" s="21" t="s">
        <v>481</v>
      </c>
      <c r="AD20" s="21" t="s">
        <v>478</v>
      </c>
      <c r="AE20" s="21" t="s">
        <v>478</v>
      </c>
      <c r="AF20" s="21" t="s">
        <v>481</v>
      </c>
      <c r="AG20" s="21" t="s">
        <v>481</v>
      </c>
      <c r="AH20" s="21">
        <v>0.15</v>
      </c>
      <c r="AI20" s="21">
        <v>0.15</v>
      </c>
      <c r="AJ20" s="21">
        <v>0.15</v>
      </c>
      <c r="AK20" s="21">
        <v>0.15</v>
      </c>
      <c r="AL20" s="21">
        <v>1.2</v>
      </c>
      <c r="AM20" s="21">
        <v>5500000</v>
      </c>
      <c r="AN20" s="21" t="s">
        <v>494</v>
      </c>
      <c r="AO20" s="21" t="s">
        <v>468</v>
      </c>
    </row>
    <row r="21" spans="1:41" ht="45">
      <c r="A21" s="67" t="s">
        <v>259</v>
      </c>
      <c r="B21" s="74" t="str">
        <f t="shared" si="0"/>
        <v>FINFLO_Hellsten1</v>
      </c>
      <c r="C21" s="22">
        <v>314</v>
      </c>
      <c r="D21" s="22">
        <v>300</v>
      </c>
      <c r="E21" s="20">
        <v>21.06</v>
      </c>
      <c r="F21" s="22" t="s">
        <v>421</v>
      </c>
      <c r="G21" s="22" t="s">
        <v>502</v>
      </c>
      <c r="H21" s="22" t="s">
        <v>503</v>
      </c>
      <c r="I21" s="22">
        <v>7.34</v>
      </c>
      <c r="J21" s="22" t="s">
        <v>504</v>
      </c>
      <c r="K21" s="22"/>
      <c r="L21" s="21" t="s">
        <v>448</v>
      </c>
      <c r="M21" s="21" t="s">
        <v>449</v>
      </c>
      <c r="N21" s="21" t="s">
        <v>449</v>
      </c>
      <c r="O21" s="21" t="s">
        <v>449</v>
      </c>
      <c r="P21" s="21" t="s">
        <v>450</v>
      </c>
      <c r="Q21" s="22" t="s">
        <v>451</v>
      </c>
      <c r="R21" s="22" t="s">
        <v>505</v>
      </c>
      <c r="S21" s="22" t="s">
        <v>505</v>
      </c>
      <c r="T21" s="22" t="s">
        <v>451</v>
      </c>
      <c r="U21" s="22">
        <v>26240</v>
      </c>
      <c r="V21" s="22"/>
      <c r="W21" s="21" t="s">
        <v>427</v>
      </c>
      <c r="X21" s="21" t="s">
        <v>440</v>
      </c>
      <c r="Y21" s="22"/>
      <c r="Z21" s="21" t="s">
        <v>452</v>
      </c>
      <c r="AA21" s="21" t="s">
        <v>453</v>
      </c>
      <c r="AB21" s="21" t="s">
        <v>454</v>
      </c>
      <c r="AC21" s="21">
        <v>24</v>
      </c>
      <c r="AD21" s="21">
        <v>8</v>
      </c>
      <c r="AE21" s="21">
        <v>12</v>
      </c>
      <c r="AF21" s="21">
        <v>16</v>
      </c>
      <c r="AG21" s="21">
        <v>12</v>
      </c>
      <c r="AH21" s="21">
        <v>0.125</v>
      </c>
      <c r="AI21" s="21">
        <v>0.125</v>
      </c>
      <c r="AJ21" s="21">
        <v>0.0833</v>
      </c>
      <c r="AK21" s="21">
        <v>0.0833</v>
      </c>
      <c r="AL21" s="31">
        <v>1.16</v>
      </c>
      <c r="AM21" s="31">
        <v>3599616</v>
      </c>
      <c r="AN21" s="21" t="s">
        <v>455</v>
      </c>
      <c r="AO21" s="21" t="s">
        <v>456</v>
      </c>
    </row>
    <row r="22" spans="1:41" ht="45">
      <c r="A22" s="67" t="s">
        <v>264</v>
      </c>
      <c r="B22" s="74" t="str">
        <f t="shared" si="0"/>
        <v>FINFLO_Hellsten2</v>
      </c>
      <c r="C22" s="22">
        <v>314</v>
      </c>
      <c r="D22" s="22">
        <v>300</v>
      </c>
      <c r="E22" s="20">
        <v>21.06</v>
      </c>
      <c r="F22" s="22" t="s">
        <v>421</v>
      </c>
      <c r="G22" s="22" t="s">
        <v>502</v>
      </c>
      <c r="H22" s="22" t="s">
        <v>503</v>
      </c>
      <c r="I22" s="22">
        <v>7.34</v>
      </c>
      <c r="J22" s="22" t="s">
        <v>504</v>
      </c>
      <c r="K22" s="22"/>
      <c r="L22" s="21" t="s">
        <v>448</v>
      </c>
      <c r="M22" s="21" t="s">
        <v>449</v>
      </c>
      <c r="N22" s="21" t="s">
        <v>449</v>
      </c>
      <c r="O22" s="21" t="s">
        <v>449</v>
      </c>
      <c r="P22" s="21" t="s">
        <v>450</v>
      </c>
      <c r="Q22" s="22" t="s">
        <v>451</v>
      </c>
      <c r="R22" s="22" t="s">
        <v>506</v>
      </c>
      <c r="S22" s="22" t="s">
        <v>506</v>
      </c>
      <c r="T22" s="22" t="s">
        <v>451</v>
      </c>
      <c r="U22" s="22">
        <v>26240</v>
      </c>
      <c r="V22" s="22"/>
      <c r="W22" s="21" t="s">
        <v>427</v>
      </c>
      <c r="X22" s="21" t="s">
        <v>440</v>
      </c>
      <c r="Y22" s="22"/>
      <c r="Z22" s="21" t="s">
        <v>452</v>
      </c>
      <c r="AA22" s="21" t="s">
        <v>453</v>
      </c>
      <c r="AB22" s="21" t="s">
        <v>454</v>
      </c>
      <c r="AC22" s="21">
        <v>12</v>
      </c>
      <c r="AD22" s="21">
        <v>4</v>
      </c>
      <c r="AE22" s="21">
        <v>6</v>
      </c>
      <c r="AF22" s="21">
        <v>8</v>
      </c>
      <c r="AG22" s="21">
        <v>6</v>
      </c>
      <c r="AH22" s="21">
        <v>0.25</v>
      </c>
      <c r="AI22" s="21">
        <v>0.25</v>
      </c>
      <c r="AJ22" s="21">
        <v>0.167</v>
      </c>
      <c r="AK22" s="21">
        <v>0.167</v>
      </c>
      <c r="AL22" s="72">
        <v>1.16</v>
      </c>
      <c r="AM22" s="21">
        <v>449952</v>
      </c>
      <c r="AN22" s="21" t="s">
        <v>455</v>
      </c>
      <c r="AO22" s="21" t="s">
        <v>456</v>
      </c>
    </row>
    <row r="23" spans="1:41" ht="45">
      <c r="A23" s="67" t="s">
        <v>267</v>
      </c>
      <c r="B23" s="74" t="str">
        <f t="shared" si="0"/>
        <v>FINFLO_Hellsten3</v>
      </c>
      <c r="C23" s="22">
        <v>314</v>
      </c>
      <c r="D23" s="22">
        <v>300</v>
      </c>
      <c r="E23" s="20">
        <v>21.06</v>
      </c>
      <c r="F23" s="22" t="s">
        <v>421</v>
      </c>
      <c r="G23" s="22" t="s">
        <v>502</v>
      </c>
      <c r="H23" s="22" t="s">
        <v>503</v>
      </c>
      <c r="I23" s="22">
        <v>7.34</v>
      </c>
      <c r="J23" s="22" t="s">
        <v>504</v>
      </c>
      <c r="K23" s="22"/>
      <c r="L23" s="21" t="s">
        <v>448</v>
      </c>
      <c r="M23" s="21" t="s">
        <v>449</v>
      </c>
      <c r="N23" s="21" t="s">
        <v>449</v>
      </c>
      <c r="O23" s="21" t="s">
        <v>449</v>
      </c>
      <c r="P23" s="21" t="s">
        <v>450</v>
      </c>
      <c r="Q23" s="22" t="s">
        <v>451</v>
      </c>
      <c r="R23" s="22" t="s">
        <v>507</v>
      </c>
      <c r="S23" s="22" t="s">
        <v>507</v>
      </c>
      <c r="T23" s="22" t="s">
        <v>451</v>
      </c>
      <c r="U23" s="22">
        <v>26240</v>
      </c>
      <c r="V23" s="22"/>
      <c r="W23" s="21" t="s">
        <v>427</v>
      </c>
      <c r="X23" s="21" t="s">
        <v>440</v>
      </c>
      <c r="Y23" s="22"/>
      <c r="Z23" s="21" t="s">
        <v>452</v>
      </c>
      <c r="AA23" s="21" t="s">
        <v>453</v>
      </c>
      <c r="AB23" s="21" t="s">
        <v>454</v>
      </c>
      <c r="AC23" s="21">
        <v>6</v>
      </c>
      <c r="AD23" s="21">
        <v>2</v>
      </c>
      <c r="AE23" s="21">
        <v>3</v>
      </c>
      <c r="AF23" s="21">
        <v>4</v>
      </c>
      <c r="AG23" s="21">
        <v>3</v>
      </c>
      <c r="AH23" s="21">
        <v>0.5</v>
      </c>
      <c r="AI23" s="21">
        <v>0.5</v>
      </c>
      <c r="AJ23" s="21">
        <v>0.333</v>
      </c>
      <c r="AK23" s="21">
        <v>0.333</v>
      </c>
      <c r="AL23" s="21">
        <v>1.34</v>
      </c>
      <c r="AM23" s="21">
        <v>56244</v>
      </c>
      <c r="AN23" s="21" t="s">
        <v>455</v>
      </c>
      <c r="AO23" s="21" t="s">
        <v>456</v>
      </c>
    </row>
    <row r="24" spans="1:41" ht="33.75">
      <c r="A24" s="67" t="s">
        <v>270</v>
      </c>
      <c r="B24" s="74" t="str">
        <f t="shared" si="0"/>
        <v>M2UE_Nuterman_Baklanov</v>
      </c>
      <c r="C24" s="21">
        <v>270</v>
      </c>
      <c r="D24" s="21">
        <v>287</v>
      </c>
      <c r="E24" s="21">
        <v>21</v>
      </c>
      <c r="F24" s="21" t="s">
        <v>421</v>
      </c>
      <c r="G24" s="22" t="s">
        <v>646</v>
      </c>
      <c r="H24" s="22" t="s">
        <v>646</v>
      </c>
      <c r="I24" s="21">
        <v>18.5</v>
      </c>
      <c r="J24" s="22" t="s">
        <v>504</v>
      </c>
      <c r="K24" s="22"/>
      <c r="L24" s="44" t="s">
        <v>601</v>
      </c>
      <c r="M24" s="44" t="s">
        <v>601</v>
      </c>
      <c r="N24" s="44" t="s">
        <v>601</v>
      </c>
      <c r="O24" s="44" t="s">
        <v>601</v>
      </c>
      <c r="P24" s="44" t="s">
        <v>607</v>
      </c>
      <c r="Q24" s="21" t="s">
        <v>424</v>
      </c>
      <c r="R24" s="44" t="s">
        <v>601</v>
      </c>
      <c r="S24" s="44" t="s">
        <v>607</v>
      </c>
      <c r="T24" s="44" t="s">
        <v>601</v>
      </c>
      <c r="U24" s="22">
        <v>776000</v>
      </c>
      <c r="V24" s="22"/>
      <c r="W24" s="21" t="s">
        <v>427</v>
      </c>
      <c r="X24" s="21" t="s">
        <v>437</v>
      </c>
      <c r="Y24" s="22" t="s">
        <v>429</v>
      </c>
      <c r="Z24" s="21" t="s">
        <v>430</v>
      </c>
      <c r="AA24" s="21" t="s">
        <v>431</v>
      </c>
      <c r="AB24" s="21" t="s">
        <v>432</v>
      </c>
      <c r="AC24" s="21" t="s">
        <v>479</v>
      </c>
      <c r="AD24" s="21" t="s">
        <v>466</v>
      </c>
      <c r="AE24" s="21" t="s">
        <v>479</v>
      </c>
      <c r="AF24" s="21" t="s">
        <v>479</v>
      </c>
      <c r="AG24" s="21" t="s">
        <v>466</v>
      </c>
      <c r="AH24" s="21">
        <v>1.29</v>
      </c>
      <c r="AI24" s="21">
        <v>1.58</v>
      </c>
      <c r="AJ24" s="21">
        <v>0.74</v>
      </c>
      <c r="AK24" s="21">
        <v>0.25</v>
      </c>
      <c r="AL24" s="21"/>
      <c r="AM24" s="21">
        <v>1466828</v>
      </c>
      <c r="AN24" s="21" t="s">
        <v>508</v>
      </c>
      <c r="AO24" s="21" t="s">
        <v>485</v>
      </c>
    </row>
    <row r="25" spans="1:41" ht="33.75">
      <c r="A25" s="67" t="s">
        <v>272</v>
      </c>
      <c r="B25" s="74" t="str">
        <f t="shared" si="0"/>
        <v>VADIS_Costa_2m</v>
      </c>
      <c r="C25" s="22">
        <v>250</v>
      </c>
      <c r="D25" s="22">
        <v>250</v>
      </c>
      <c r="E25" s="22">
        <v>20</v>
      </c>
      <c r="F25" s="22" t="s">
        <v>421</v>
      </c>
      <c r="G25" s="22">
        <v>44</v>
      </c>
      <c r="H25" s="22">
        <v>38</v>
      </c>
      <c r="I25" s="22">
        <v>17</v>
      </c>
      <c r="J25" s="22">
        <v>26</v>
      </c>
      <c r="K25" s="22">
        <v>42</v>
      </c>
      <c r="L25" s="22" t="s">
        <v>535</v>
      </c>
      <c r="M25" s="22" t="s">
        <v>535</v>
      </c>
      <c r="N25" s="22" t="s">
        <v>535</v>
      </c>
      <c r="O25" s="22" t="s">
        <v>535</v>
      </c>
      <c r="P25" s="44" t="s">
        <v>608</v>
      </c>
      <c r="Q25" s="22" t="s">
        <v>424</v>
      </c>
      <c r="R25" s="44" t="s">
        <v>609</v>
      </c>
      <c r="S25" s="44" t="s">
        <v>610</v>
      </c>
      <c r="T25" s="22" t="s">
        <v>577</v>
      </c>
      <c r="U25" s="22">
        <v>1920000</v>
      </c>
      <c r="V25" s="22"/>
      <c r="W25" s="21" t="s">
        <v>427</v>
      </c>
      <c r="X25" s="21" t="s">
        <v>437</v>
      </c>
      <c r="Y25" s="22"/>
      <c r="Z25" s="21" t="s">
        <v>430</v>
      </c>
      <c r="AA25" s="21" t="s">
        <v>431</v>
      </c>
      <c r="AB25" s="21" t="s">
        <v>432</v>
      </c>
      <c r="AC25" s="23" t="s">
        <v>432</v>
      </c>
      <c r="AD25" s="21">
        <v>6</v>
      </c>
      <c r="AE25" s="21">
        <v>1</v>
      </c>
      <c r="AF25" s="21">
        <v>1</v>
      </c>
      <c r="AG25" s="21">
        <v>8</v>
      </c>
      <c r="AH25" s="21">
        <v>0.787</v>
      </c>
      <c r="AI25" s="21">
        <v>0.787</v>
      </c>
      <c r="AJ25" s="21">
        <v>0.787</v>
      </c>
      <c r="AK25" s="21">
        <v>0.787</v>
      </c>
      <c r="AM25" s="21">
        <v>157000</v>
      </c>
      <c r="AN25" s="21" t="s">
        <v>494</v>
      </c>
      <c r="AO25" s="21" t="s">
        <v>509</v>
      </c>
    </row>
    <row r="26" spans="1:41" ht="33.75">
      <c r="A26" s="67" t="s">
        <v>280</v>
      </c>
      <c r="B26" s="74" t="str">
        <f t="shared" si="0"/>
        <v>VADIS_Costa_1m</v>
      </c>
      <c r="C26" s="22">
        <v>250</v>
      </c>
      <c r="D26" s="22">
        <v>250</v>
      </c>
      <c r="E26" s="22">
        <v>20</v>
      </c>
      <c r="F26" s="22" t="s">
        <v>421</v>
      </c>
      <c r="G26" s="22">
        <v>44</v>
      </c>
      <c r="H26" s="22">
        <v>38</v>
      </c>
      <c r="I26" s="22">
        <v>17</v>
      </c>
      <c r="J26" s="22">
        <v>26</v>
      </c>
      <c r="K26" s="22">
        <v>42</v>
      </c>
      <c r="L26" s="22" t="s">
        <v>535</v>
      </c>
      <c r="M26" s="22" t="s">
        <v>535</v>
      </c>
      <c r="N26" s="22" t="s">
        <v>535</v>
      </c>
      <c r="O26" s="22" t="s">
        <v>535</v>
      </c>
      <c r="P26" s="44" t="s">
        <v>608</v>
      </c>
      <c r="Q26" s="22" t="s">
        <v>424</v>
      </c>
      <c r="R26" s="44" t="s">
        <v>609</v>
      </c>
      <c r="S26" s="44" t="s">
        <v>610</v>
      </c>
      <c r="T26" s="22" t="s">
        <v>577</v>
      </c>
      <c r="U26" s="22">
        <v>1920000</v>
      </c>
      <c r="V26" s="22"/>
      <c r="W26" s="21" t="s">
        <v>427</v>
      </c>
      <c r="X26" s="21" t="s">
        <v>437</v>
      </c>
      <c r="Y26" s="22"/>
      <c r="Z26" s="21" t="s">
        <v>430</v>
      </c>
      <c r="AA26" s="21" t="s">
        <v>431</v>
      </c>
      <c r="AB26" s="21" t="s">
        <v>432</v>
      </c>
      <c r="AC26" s="23" t="s">
        <v>432</v>
      </c>
      <c r="AD26" s="21">
        <v>12</v>
      </c>
      <c r="AE26" s="21">
        <v>2</v>
      </c>
      <c r="AF26" s="21">
        <v>2</v>
      </c>
      <c r="AG26" s="21">
        <v>16</v>
      </c>
      <c r="AH26" s="21">
        <v>0.394</v>
      </c>
      <c r="AI26" s="21">
        <v>0.394</v>
      </c>
      <c r="AJ26" s="21">
        <v>0.394</v>
      </c>
      <c r="AK26" s="21">
        <v>0.394</v>
      </c>
      <c r="AM26" s="21">
        <v>3675000</v>
      </c>
      <c r="AN26" s="21" t="s">
        <v>494</v>
      </c>
      <c r="AO26" s="21" t="s">
        <v>509</v>
      </c>
    </row>
    <row r="27" spans="1:41" ht="33.75">
      <c r="A27" s="67" t="s">
        <v>283</v>
      </c>
      <c r="B27" s="74" t="str">
        <f t="shared" si="0"/>
        <v>VADIS_Costa_0_5m</v>
      </c>
      <c r="C27" s="22">
        <v>250</v>
      </c>
      <c r="D27" s="22">
        <v>250</v>
      </c>
      <c r="E27" s="22">
        <v>20</v>
      </c>
      <c r="F27" s="22" t="s">
        <v>421</v>
      </c>
      <c r="G27" s="22">
        <v>44</v>
      </c>
      <c r="H27" s="22">
        <v>38</v>
      </c>
      <c r="I27" s="22">
        <v>17</v>
      </c>
      <c r="J27" s="22">
        <v>26</v>
      </c>
      <c r="K27" s="22">
        <v>42</v>
      </c>
      <c r="L27" s="22" t="s">
        <v>535</v>
      </c>
      <c r="M27" s="22" t="s">
        <v>535</v>
      </c>
      <c r="N27" s="22" t="s">
        <v>535</v>
      </c>
      <c r="O27" s="22" t="s">
        <v>535</v>
      </c>
      <c r="P27" s="44" t="s">
        <v>608</v>
      </c>
      <c r="Q27" s="22" t="s">
        <v>424</v>
      </c>
      <c r="R27" s="44" t="s">
        <v>609</v>
      </c>
      <c r="S27" s="44" t="s">
        <v>610</v>
      </c>
      <c r="T27" s="22" t="s">
        <v>577</v>
      </c>
      <c r="U27" s="22">
        <v>1920000</v>
      </c>
      <c r="V27" s="22"/>
      <c r="W27" s="21" t="s">
        <v>427</v>
      </c>
      <c r="X27" s="21" t="s">
        <v>437</v>
      </c>
      <c r="Y27" s="22"/>
      <c r="Z27" s="21" t="s">
        <v>430</v>
      </c>
      <c r="AA27" s="21" t="s">
        <v>431</v>
      </c>
      <c r="AB27" s="21" t="s">
        <v>432</v>
      </c>
      <c r="AC27" s="23" t="s">
        <v>432</v>
      </c>
      <c r="AD27" s="21">
        <v>24</v>
      </c>
      <c r="AE27" s="21">
        <v>4</v>
      </c>
      <c r="AF27" s="21">
        <v>4</v>
      </c>
      <c r="AG27" s="21">
        <v>32</v>
      </c>
      <c r="AH27" s="21">
        <v>0.197</v>
      </c>
      <c r="AI27" s="21">
        <v>0.197</v>
      </c>
      <c r="AJ27" s="21">
        <v>0.197</v>
      </c>
      <c r="AK27" s="21">
        <v>0.197</v>
      </c>
      <c r="AM27" s="21">
        <v>29400000</v>
      </c>
      <c r="AN27" s="21" t="s">
        <v>494</v>
      </c>
      <c r="AO27" s="21" t="s">
        <v>509</v>
      </c>
    </row>
    <row r="28" spans="1:41" ht="33.75">
      <c r="A28" s="67" t="s">
        <v>285</v>
      </c>
      <c r="B28" s="74" t="str">
        <f t="shared" si="0"/>
        <v>STARCD_coarse_Brzozowski</v>
      </c>
      <c r="C28" s="22"/>
      <c r="D28" s="22"/>
      <c r="E28" s="22"/>
      <c r="F28" s="22"/>
      <c r="G28" s="22"/>
      <c r="H28" s="22"/>
      <c r="I28" s="22"/>
      <c r="J28" s="22"/>
      <c r="K28" s="22"/>
      <c r="L28" s="21" t="s">
        <v>599</v>
      </c>
      <c r="M28" s="21" t="s">
        <v>585</v>
      </c>
      <c r="N28" s="21" t="s">
        <v>585</v>
      </c>
      <c r="O28" s="21" t="s">
        <v>585</v>
      </c>
      <c r="P28" s="21" t="s">
        <v>600</v>
      </c>
      <c r="Q28" s="21" t="s">
        <v>424</v>
      </c>
      <c r="R28" s="21" t="s">
        <v>585</v>
      </c>
      <c r="S28" s="21" t="s">
        <v>585</v>
      </c>
      <c r="T28" s="21" t="s">
        <v>463</v>
      </c>
      <c r="U28" s="22">
        <v>934000</v>
      </c>
      <c r="V28" s="22"/>
      <c r="W28" s="21" t="s">
        <v>427</v>
      </c>
      <c r="X28" s="21" t="s">
        <v>437</v>
      </c>
      <c r="Y28" s="22"/>
      <c r="Z28" s="21" t="s">
        <v>430</v>
      </c>
      <c r="AA28" s="21" t="s">
        <v>431</v>
      </c>
      <c r="AB28" s="21" t="s">
        <v>454</v>
      </c>
      <c r="AC28" s="42" t="s">
        <v>510</v>
      </c>
      <c r="AD28" s="21">
        <v>3</v>
      </c>
      <c r="AE28" s="21" t="s">
        <v>511</v>
      </c>
      <c r="AF28" s="21">
        <v>6</v>
      </c>
      <c r="AG28" s="21" t="s">
        <v>512</v>
      </c>
      <c r="AH28" s="21" t="s">
        <v>513</v>
      </c>
      <c r="AI28" s="21" t="s">
        <v>514</v>
      </c>
      <c r="AJ28" s="21" t="s">
        <v>515</v>
      </c>
      <c r="AK28" s="21" t="s">
        <v>515</v>
      </c>
      <c r="AL28" s="42" t="s">
        <v>436</v>
      </c>
      <c r="AM28" s="21">
        <v>457766</v>
      </c>
      <c r="AN28" s="21" t="s">
        <v>494</v>
      </c>
      <c r="AO28" s="21" t="s">
        <v>485</v>
      </c>
    </row>
    <row r="29" spans="1:41" ht="33.75">
      <c r="A29" s="67" t="s">
        <v>287</v>
      </c>
      <c r="B29" s="74" t="str">
        <f t="shared" si="0"/>
        <v>STARCD_medium_Brzozowski</v>
      </c>
      <c r="C29" s="22"/>
      <c r="D29" s="22"/>
      <c r="E29" s="22"/>
      <c r="F29" s="22"/>
      <c r="G29" s="22"/>
      <c r="H29" s="22"/>
      <c r="I29" s="22"/>
      <c r="J29" s="22"/>
      <c r="K29" s="22"/>
      <c r="L29" s="21" t="s">
        <v>599</v>
      </c>
      <c r="M29" s="21" t="s">
        <v>585</v>
      </c>
      <c r="N29" s="21" t="s">
        <v>585</v>
      </c>
      <c r="O29" s="21" t="s">
        <v>585</v>
      </c>
      <c r="P29" s="21" t="s">
        <v>600</v>
      </c>
      <c r="Q29" s="21" t="s">
        <v>424</v>
      </c>
      <c r="R29" s="21" t="s">
        <v>585</v>
      </c>
      <c r="S29" s="21" t="s">
        <v>585</v>
      </c>
      <c r="T29" s="21" t="s">
        <v>463</v>
      </c>
      <c r="U29" s="22">
        <v>934000</v>
      </c>
      <c r="V29" s="22"/>
      <c r="W29" s="21" t="s">
        <v>427</v>
      </c>
      <c r="X29" s="21" t="s">
        <v>437</v>
      </c>
      <c r="Y29" s="22"/>
      <c r="Z29" s="21" t="s">
        <v>430</v>
      </c>
      <c r="AA29" s="21" t="s">
        <v>431</v>
      </c>
      <c r="AB29" s="21" t="s">
        <v>454</v>
      </c>
      <c r="AC29" s="21" t="s">
        <v>516</v>
      </c>
      <c r="AD29" s="21">
        <v>4</v>
      </c>
      <c r="AE29" s="21" t="s">
        <v>511</v>
      </c>
      <c r="AF29" s="21">
        <v>9</v>
      </c>
      <c r="AG29" s="21" t="s">
        <v>517</v>
      </c>
      <c r="AH29" s="21" t="s">
        <v>518</v>
      </c>
      <c r="AI29" s="21" t="s">
        <v>519</v>
      </c>
      <c r="AJ29" s="21" t="s">
        <v>515</v>
      </c>
      <c r="AK29" s="21" t="s">
        <v>515</v>
      </c>
      <c r="AL29" s="42" t="s">
        <v>436</v>
      </c>
      <c r="AM29" s="21">
        <v>959766</v>
      </c>
      <c r="AN29" s="21" t="s">
        <v>494</v>
      </c>
      <c r="AO29" s="21" t="s">
        <v>485</v>
      </c>
    </row>
    <row r="30" spans="1:41" ht="33.75">
      <c r="A30" s="67" t="s">
        <v>289</v>
      </c>
      <c r="B30" s="74" t="str">
        <f t="shared" si="0"/>
        <v>STARCD_fine_Brzozowski</v>
      </c>
      <c r="C30" s="22"/>
      <c r="D30" s="22"/>
      <c r="E30" s="22"/>
      <c r="F30" s="22"/>
      <c r="G30" s="22"/>
      <c r="H30" s="22"/>
      <c r="I30" s="22"/>
      <c r="J30" s="22"/>
      <c r="K30" s="22"/>
      <c r="L30" s="21" t="s">
        <v>599</v>
      </c>
      <c r="M30" s="21" t="s">
        <v>585</v>
      </c>
      <c r="N30" s="21" t="s">
        <v>585</v>
      </c>
      <c r="O30" s="21" t="s">
        <v>585</v>
      </c>
      <c r="P30" s="21" t="s">
        <v>600</v>
      </c>
      <c r="Q30" s="21" t="s">
        <v>424</v>
      </c>
      <c r="R30" s="21" t="s">
        <v>585</v>
      </c>
      <c r="S30" s="21" t="s">
        <v>585</v>
      </c>
      <c r="T30" s="21" t="s">
        <v>463</v>
      </c>
      <c r="U30" s="22">
        <v>934000</v>
      </c>
      <c r="V30" s="22"/>
      <c r="W30" s="21" t="s">
        <v>427</v>
      </c>
      <c r="X30" s="21" t="s">
        <v>437</v>
      </c>
      <c r="Y30" s="22"/>
      <c r="Z30" s="21" t="s">
        <v>430</v>
      </c>
      <c r="AA30" s="21" t="s">
        <v>431</v>
      </c>
      <c r="AB30" s="21" t="s">
        <v>454</v>
      </c>
      <c r="AC30" s="21" t="s">
        <v>520</v>
      </c>
      <c r="AD30" s="21">
        <v>6</v>
      </c>
      <c r="AE30" s="21" t="s">
        <v>511</v>
      </c>
      <c r="AF30" s="21">
        <v>14</v>
      </c>
      <c r="AG30" s="21" t="s">
        <v>521</v>
      </c>
      <c r="AH30" s="21" t="s">
        <v>522</v>
      </c>
      <c r="AI30" s="21" t="s">
        <v>523</v>
      </c>
      <c r="AJ30" s="21" t="s">
        <v>515</v>
      </c>
      <c r="AK30" s="21" t="s">
        <v>515</v>
      </c>
      <c r="AL30" s="42" t="s">
        <v>436</v>
      </c>
      <c r="AM30" s="21">
        <v>1658152</v>
      </c>
      <c r="AN30" s="21" t="s">
        <v>494</v>
      </c>
      <c r="AO30" s="21" t="s">
        <v>485</v>
      </c>
    </row>
    <row r="31" spans="1:41" ht="56.25">
      <c r="A31" s="67" t="s">
        <v>291</v>
      </c>
      <c r="B31" s="74" t="str">
        <f t="shared" si="0"/>
        <v>ADREA_Bartzis</v>
      </c>
      <c r="C31" s="22">
        <v>345.7952</v>
      </c>
      <c r="D31" s="22">
        <v>345.1668</v>
      </c>
      <c r="E31" s="22">
        <v>19.4301</v>
      </c>
      <c r="F31" s="22" t="s">
        <v>421</v>
      </c>
      <c r="G31" s="22">
        <v>35.046</v>
      </c>
      <c r="H31" s="22">
        <v>34.10236</v>
      </c>
      <c r="I31" s="22">
        <v>6.65</v>
      </c>
      <c r="J31" s="22">
        <v>26.28</v>
      </c>
      <c r="K31" s="22">
        <v>31.555</v>
      </c>
      <c r="L31" s="21" t="s">
        <v>580</v>
      </c>
      <c r="M31" s="21" t="s">
        <v>580</v>
      </c>
      <c r="N31" s="21" t="s">
        <v>580</v>
      </c>
      <c r="O31" s="21" t="s">
        <v>581</v>
      </c>
      <c r="P31" s="21" t="s">
        <v>582</v>
      </c>
      <c r="Q31" s="21" t="s">
        <v>583</v>
      </c>
      <c r="R31" s="21" t="s">
        <v>583</v>
      </c>
      <c r="S31" s="21" t="s">
        <v>582</v>
      </c>
      <c r="T31" s="21" t="s">
        <v>577</v>
      </c>
      <c r="U31" s="22">
        <v>1362000</v>
      </c>
      <c r="V31" s="22">
        <v>7.29</v>
      </c>
      <c r="W31" s="21" t="s">
        <v>427</v>
      </c>
      <c r="X31" s="21" t="s">
        <v>444</v>
      </c>
      <c r="Y31" s="22"/>
      <c r="Z31" s="21" t="s">
        <v>445</v>
      </c>
      <c r="AA31" s="21" t="s">
        <v>446</v>
      </c>
      <c r="AB31" s="21" t="s">
        <v>432</v>
      </c>
      <c r="AC31" s="21" t="s">
        <v>524</v>
      </c>
      <c r="AD31" s="21">
        <v>2</v>
      </c>
      <c r="AE31" s="21">
        <v>8</v>
      </c>
      <c r="AF31" s="21">
        <v>10</v>
      </c>
      <c r="AG31" s="21">
        <v>5</v>
      </c>
      <c r="AH31" s="21">
        <v>0.48</v>
      </c>
      <c r="AI31" s="21" t="s">
        <v>662</v>
      </c>
      <c r="AJ31" s="21">
        <v>0.277</v>
      </c>
      <c r="AK31" s="21">
        <v>0.125</v>
      </c>
      <c r="AL31" s="21" t="s">
        <v>525</v>
      </c>
      <c r="AM31" s="21">
        <v>551936</v>
      </c>
      <c r="AN31" s="21" t="s">
        <v>484</v>
      </c>
      <c r="AO31" s="21" t="s">
        <v>526</v>
      </c>
    </row>
    <row r="32" spans="1:41" ht="22.5">
      <c r="A32" s="67" t="s">
        <v>293</v>
      </c>
      <c r="B32" s="74" t="str">
        <f t="shared" si="0"/>
        <v>LASAT_ZAMG</v>
      </c>
      <c r="C32" s="22"/>
      <c r="D32" s="22"/>
      <c r="E32" s="22"/>
      <c r="F32" s="22"/>
      <c r="G32" s="22"/>
      <c r="H32" s="22"/>
      <c r="I32" s="22"/>
      <c r="J32" s="22"/>
      <c r="K32" s="22"/>
      <c r="L32" s="21" t="s">
        <v>603</v>
      </c>
      <c r="M32" s="21" t="s">
        <v>603</v>
      </c>
      <c r="N32" s="21" t="s">
        <v>603</v>
      </c>
      <c r="O32" s="44" t="s">
        <v>604</v>
      </c>
      <c r="P32" s="44" t="s">
        <v>605</v>
      </c>
      <c r="Q32" s="44" t="s">
        <v>605</v>
      </c>
      <c r="R32" s="44" t="s">
        <v>605</v>
      </c>
      <c r="S32" s="44" t="s">
        <v>605</v>
      </c>
      <c r="T32" s="21" t="s">
        <v>606</v>
      </c>
      <c r="U32" s="22"/>
      <c r="V32" s="22"/>
      <c r="W32" s="21"/>
      <c r="X32" s="21"/>
      <c r="Y32" s="22"/>
      <c r="Z32" s="21"/>
      <c r="AA32" s="21"/>
      <c r="AB32" s="21"/>
      <c r="AC32" s="21"/>
      <c r="AD32" s="21"/>
      <c r="AE32" s="21"/>
      <c r="AF32" s="21"/>
      <c r="AG32" s="21"/>
      <c r="AH32" s="21"/>
      <c r="AI32" s="21"/>
      <c r="AJ32" s="21"/>
      <c r="AK32" s="21"/>
      <c r="AL32" s="21"/>
      <c r="AM32" s="21"/>
      <c r="AN32" s="21"/>
      <c r="AO32" s="21"/>
    </row>
    <row r="33" spans="1:41" ht="33.75">
      <c r="A33" s="67" t="s">
        <v>295</v>
      </c>
      <c r="B33" s="86" t="s">
        <v>211</v>
      </c>
      <c r="C33" s="54">
        <v>340</v>
      </c>
      <c r="D33" s="54">
        <v>300</v>
      </c>
      <c r="E33" s="54">
        <v>21.06</v>
      </c>
      <c r="F33" s="54" t="s">
        <v>421</v>
      </c>
      <c r="G33" s="54">
        <v>16.6</v>
      </c>
      <c r="H33" s="54">
        <v>17.3</v>
      </c>
      <c r="I33" s="54">
        <v>7.3</v>
      </c>
      <c r="J33" s="54">
        <v>7.75</v>
      </c>
      <c r="K33" s="54">
        <v>8.28</v>
      </c>
      <c r="L33" s="33" t="s">
        <v>448</v>
      </c>
      <c r="M33" s="33" t="s">
        <v>448</v>
      </c>
      <c r="N33" s="33" t="s">
        <v>448</v>
      </c>
      <c r="O33" s="33" t="s">
        <v>448</v>
      </c>
      <c r="P33" s="33" t="s">
        <v>461</v>
      </c>
      <c r="Q33" s="34" t="s">
        <v>560</v>
      </c>
      <c r="R33" s="33" t="s">
        <v>463</v>
      </c>
      <c r="S33" s="33" t="s">
        <v>463</v>
      </c>
      <c r="T33" s="33" t="s">
        <v>463</v>
      </c>
      <c r="U33" s="36">
        <v>1740000</v>
      </c>
      <c r="V33" s="34"/>
      <c r="W33" s="33" t="s">
        <v>701</v>
      </c>
      <c r="X33" s="41" t="s">
        <v>527</v>
      </c>
      <c r="Y33" s="34"/>
      <c r="Z33" s="33" t="s">
        <v>430</v>
      </c>
      <c r="AA33" s="33" t="s">
        <v>431</v>
      </c>
      <c r="AB33" s="43" t="s">
        <v>562</v>
      </c>
      <c r="AC33" s="33" t="s">
        <v>487</v>
      </c>
      <c r="AD33" s="33">
        <v>5</v>
      </c>
      <c r="AE33" s="33">
        <v>11</v>
      </c>
      <c r="AF33" s="33" t="s">
        <v>488</v>
      </c>
      <c r="AG33" s="33" t="s">
        <v>489</v>
      </c>
      <c r="AH33" s="33" t="s">
        <v>490</v>
      </c>
      <c r="AI33" s="33" t="s">
        <v>491</v>
      </c>
      <c r="AJ33" s="33" t="s">
        <v>492</v>
      </c>
      <c r="AK33" s="33" t="s">
        <v>493</v>
      </c>
      <c r="AL33" s="33" t="s">
        <v>496</v>
      </c>
      <c r="AM33" s="33">
        <v>1675712</v>
      </c>
      <c r="AN33" s="33" t="s">
        <v>484</v>
      </c>
      <c r="AO33" s="43" t="s">
        <v>561</v>
      </c>
    </row>
    <row r="38" ht="12.75">
      <c r="A38" s="5"/>
    </row>
    <row r="39" ht="12.75">
      <c r="A39" s="8"/>
    </row>
  </sheetData>
  <sheetProtection/>
  <mergeCells count="26">
    <mergeCell ref="AN2:AN4"/>
    <mergeCell ref="AO2:AO4"/>
    <mergeCell ref="AC3:AE3"/>
    <mergeCell ref="AF3:AG3"/>
    <mergeCell ref="AH3:AJ3"/>
    <mergeCell ref="AK3:AK4"/>
    <mergeCell ref="AC2:AG2"/>
    <mergeCell ref="AH2:AK2"/>
    <mergeCell ref="AL2:AL4"/>
    <mergeCell ref="AM2:AM4"/>
    <mergeCell ref="W2:AA2"/>
    <mergeCell ref="AB2:AB4"/>
    <mergeCell ref="P2:P3"/>
    <mergeCell ref="Q2:Q3"/>
    <mergeCell ref="R2:R3"/>
    <mergeCell ref="S2:S3"/>
    <mergeCell ref="U1:AA1"/>
    <mergeCell ref="AB1:AO1"/>
    <mergeCell ref="C2:F2"/>
    <mergeCell ref="G2:K2"/>
    <mergeCell ref="L2:N2"/>
    <mergeCell ref="O2:O3"/>
    <mergeCell ref="C1:K1"/>
    <mergeCell ref="L1:T1"/>
    <mergeCell ref="T2:T3"/>
    <mergeCell ref="U2:V2"/>
  </mergeCells>
  <printOptions/>
  <pageMargins left="0.7479166666666667" right="0.7479166666666667" top="0.9840277777777777" bottom="0.9840277777777777" header="0.5118055555555555" footer="0.5118055555555555"/>
  <pageSetup fitToHeight="2" fitToWidth="2" horizontalDpi="300" verticalDpi="300" orientation="landscape" paperSize="9" scale="34" r:id="rId3"/>
  <headerFooter alignWithMargins="0">
    <oddHeader>&amp;L&amp;"Arial,fed"-45 degree flow case. Model parameters&amp;C&amp;F ! &amp;A&amp;R&amp;D</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9.140625" style="67" customWidth="1"/>
    <col min="2" max="2" width="27.00390625" style="38" customWidth="1"/>
    <col min="3" max="3" width="9.28125" style="25" customWidth="1"/>
    <col min="4" max="4" width="11.7109375" style="25" customWidth="1"/>
    <col min="5" max="5" width="9.140625" style="25" customWidth="1"/>
    <col min="6" max="6" width="13.57421875" style="25" customWidth="1"/>
    <col min="7" max="7" width="17.00390625" style="25" customWidth="1"/>
    <col min="8" max="8" width="17.140625" style="25" customWidth="1"/>
    <col min="9" max="9" width="16.8515625" style="25" customWidth="1"/>
    <col min="10" max="10" width="18.00390625" style="25" customWidth="1"/>
    <col min="11" max="11" width="15.00390625" style="25" customWidth="1"/>
    <col min="12" max="12" width="18.8515625" style="25" customWidth="1"/>
    <col min="13" max="13" width="20.8515625" style="25" customWidth="1"/>
    <col min="14" max="14" width="22.7109375" style="25" customWidth="1"/>
    <col min="15" max="15" width="21.421875" style="25" customWidth="1"/>
    <col min="16" max="16" width="26.28125" style="25" customWidth="1"/>
    <col min="17" max="17" width="13.140625" style="25" customWidth="1"/>
    <col min="18" max="18" width="27.140625" style="25" customWidth="1"/>
    <col min="19" max="19" width="27.57421875" style="25" customWidth="1"/>
    <col min="20" max="20" width="20.28125" style="25" customWidth="1"/>
    <col min="21" max="21" width="11.8515625" style="25" customWidth="1"/>
    <col min="22" max="22" width="25.57421875" style="25" customWidth="1"/>
    <col min="23" max="23" width="9.28125" style="25" customWidth="1"/>
    <col min="24" max="24" width="22.00390625" style="25" customWidth="1"/>
    <col min="25" max="25" width="18.28125" style="25" customWidth="1"/>
    <col min="26" max="26" width="17.140625" style="25" customWidth="1"/>
    <col min="27" max="27" width="45.28125" style="25" customWidth="1"/>
    <col min="28" max="28" width="9.140625" style="25" customWidth="1"/>
    <col min="29" max="29" width="10.421875" style="25" customWidth="1"/>
    <col min="30" max="34" width="9.140625" style="25" customWidth="1"/>
    <col min="35" max="35" width="10.00390625" style="25" bestFit="1" customWidth="1"/>
    <col min="36" max="36" width="11.28125" style="25" customWidth="1"/>
    <col min="37" max="37" width="9.140625" style="25" customWidth="1"/>
    <col min="38" max="38" width="13.7109375" style="25" customWidth="1"/>
    <col min="39" max="39" width="14.00390625" style="25" customWidth="1"/>
    <col min="40" max="40" width="12.28125" style="25" customWidth="1"/>
    <col min="41" max="41" width="26.7109375" style="25" customWidth="1"/>
    <col min="42" max="42" width="12.421875" style="25" customWidth="1"/>
    <col min="43" max="43" width="17.140625" style="92" customWidth="1"/>
    <col min="44" max="16384" width="9.140625" style="25" customWidth="1"/>
  </cols>
  <sheetData>
    <row r="1" spans="1:43" ht="13.5" thickBot="1">
      <c r="A1" s="5" t="s">
        <v>42</v>
      </c>
      <c r="B1" s="2" t="s">
        <v>43</v>
      </c>
      <c r="C1" s="153" t="s">
        <v>48</v>
      </c>
      <c r="D1" s="153"/>
      <c r="E1" s="153"/>
      <c r="F1" s="153"/>
      <c r="G1" s="153"/>
      <c r="H1" s="153"/>
      <c r="I1" s="153"/>
      <c r="J1" s="153"/>
      <c r="K1" s="153"/>
      <c r="L1" s="153" t="s">
        <v>49</v>
      </c>
      <c r="M1" s="153"/>
      <c r="N1" s="153"/>
      <c r="O1" s="153"/>
      <c r="P1" s="153"/>
      <c r="Q1" s="153"/>
      <c r="R1" s="153"/>
      <c r="S1" s="153"/>
      <c r="T1" s="153"/>
      <c r="U1" s="152" t="s">
        <v>374</v>
      </c>
      <c r="V1" s="152"/>
      <c r="W1" s="152"/>
      <c r="X1" s="152"/>
      <c r="Y1" s="152"/>
      <c r="Z1" s="152"/>
      <c r="AA1" s="152"/>
      <c r="AB1" s="49"/>
      <c r="AC1" s="153" t="s">
        <v>375</v>
      </c>
      <c r="AD1" s="153"/>
      <c r="AE1" s="153"/>
      <c r="AF1" s="153"/>
      <c r="AG1" s="153"/>
      <c r="AH1" s="153"/>
      <c r="AI1" s="153"/>
      <c r="AJ1" s="153"/>
      <c r="AK1" s="153"/>
      <c r="AL1" s="153"/>
      <c r="AM1" s="153"/>
      <c r="AN1" s="153"/>
      <c r="AO1" s="153"/>
      <c r="AP1" s="153"/>
      <c r="AQ1" s="48" t="s">
        <v>636</v>
      </c>
    </row>
    <row r="2" spans="3:43" ht="32.25" customHeight="1" thickBot="1">
      <c r="C2" s="154" t="s">
        <v>376</v>
      </c>
      <c r="D2" s="154"/>
      <c r="E2" s="154"/>
      <c r="F2" s="154"/>
      <c r="G2" s="154" t="s">
        <v>377</v>
      </c>
      <c r="H2" s="154"/>
      <c r="I2" s="154"/>
      <c r="J2" s="154"/>
      <c r="K2" s="154"/>
      <c r="L2" s="155" t="s">
        <v>378</v>
      </c>
      <c r="M2" s="155"/>
      <c r="N2" s="155"/>
      <c r="O2" s="156" t="s">
        <v>379</v>
      </c>
      <c r="P2" s="161" t="s">
        <v>380</v>
      </c>
      <c r="Q2" s="161" t="s">
        <v>381</v>
      </c>
      <c r="R2" s="161" t="s">
        <v>382</v>
      </c>
      <c r="S2" s="162" t="s">
        <v>383</v>
      </c>
      <c r="T2" s="157" t="s">
        <v>384</v>
      </c>
      <c r="U2" s="158" t="s">
        <v>385</v>
      </c>
      <c r="V2" s="158"/>
      <c r="W2" s="159" t="s">
        <v>678</v>
      </c>
      <c r="X2" s="159"/>
      <c r="Y2" s="159"/>
      <c r="Z2" s="159"/>
      <c r="AA2" s="159"/>
      <c r="AC2" s="160" t="s">
        <v>386</v>
      </c>
      <c r="AD2" s="165" t="s">
        <v>387</v>
      </c>
      <c r="AE2" s="165"/>
      <c r="AF2" s="165"/>
      <c r="AG2" s="165"/>
      <c r="AH2" s="165"/>
      <c r="AI2" s="154" t="s">
        <v>388</v>
      </c>
      <c r="AJ2" s="154"/>
      <c r="AK2" s="154"/>
      <c r="AL2" s="154"/>
      <c r="AM2" s="166" t="s">
        <v>389</v>
      </c>
      <c r="AN2" s="160" t="s">
        <v>390</v>
      </c>
      <c r="AO2" s="160" t="s">
        <v>391</v>
      </c>
      <c r="AP2" s="160" t="s">
        <v>392</v>
      </c>
      <c r="AQ2" s="160" t="s">
        <v>639</v>
      </c>
    </row>
    <row r="3" spans="1:43" s="76" customFormat="1" ht="39" thickBot="1">
      <c r="A3" s="75"/>
      <c r="B3" s="75"/>
      <c r="C3" s="16" t="s">
        <v>393</v>
      </c>
      <c r="D3" s="16" t="s">
        <v>394</v>
      </c>
      <c r="E3" s="16" t="s">
        <v>395</v>
      </c>
      <c r="F3" s="16" t="s">
        <v>396</v>
      </c>
      <c r="G3" s="17" t="s">
        <v>397</v>
      </c>
      <c r="H3" s="17" t="s">
        <v>398</v>
      </c>
      <c r="I3" s="17" t="s">
        <v>399</v>
      </c>
      <c r="J3" s="17" t="s">
        <v>400</v>
      </c>
      <c r="K3" s="16" t="s">
        <v>401</v>
      </c>
      <c r="L3" s="16" t="s">
        <v>402</v>
      </c>
      <c r="M3" s="16" t="s">
        <v>403</v>
      </c>
      <c r="N3" s="16" t="s">
        <v>404</v>
      </c>
      <c r="O3" s="156"/>
      <c r="P3" s="161"/>
      <c r="Q3" s="161"/>
      <c r="R3" s="161"/>
      <c r="S3" s="162"/>
      <c r="T3" s="157"/>
      <c r="U3" s="16" t="s">
        <v>405</v>
      </c>
      <c r="V3" s="18" t="s">
        <v>406</v>
      </c>
      <c r="W3" s="16" t="s">
        <v>407</v>
      </c>
      <c r="X3" s="18" t="s">
        <v>408</v>
      </c>
      <c r="Y3" s="16" t="s">
        <v>409</v>
      </c>
      <c r="Z3" s="18" t="s">
        <v>410</v>
      </c>
      <c r="AA3" s="17" t="s">
        <v>637</v>
      </c>
      <c r="AB3" s="47" t="s">
        <v>630</v>
      </c>
      <c r="AC3" s="160"/>
      <c r="AD3" s="163" t="s">
        <v>412</v>
      </c>
      <c r="AE3" s="163"/>
      <c r="AF3" s="163"/>
      <c r="AG3" s="163" t="s">
        <v>413</v>
      </c>
      <c r="AH3" s="163"/>
      <c r="AI3" s="163" t="s">
        <v>414</v>
      </c>
      <c r="AJ3" s="163"/>
      <c r="AK3" s="163"/>
      <c r="AL3" s="164" t="s">
        <v>415</v>
      </c>
      <c r="AM3" s="166"/>
      <c r="AN3" s="160"/>
      <c r="AO3" s="160"/>
      <c r="AP3" s="160"/>
      <c r="AQ3" s="160"/>
    </row>
    <row r="4" spans="1:43" ht="13.5" thickBot="1">
      <c r="A4" s="77"/>
      <c r="B4" s="78"/>
      <c r="C4" s="79"/>
      <c r="D4" s="79"/>
      <c r="E4" s="79"/>
      <c r="F4" s="79"/>
      <c r="G4" s="79"/>
      <c r="H4" s="79"/>
      <c r="I4" s="79"/>
      <c r="J4" s="79"/>
      <c r="K4" s="79"/>
      <c r="L4" s="79"/>
      <c r="M4" s="79"/>
      <c r="N4" s="79"/>
      <c r="O4" s="79"/>
      <c r="P4" s="79"/>
      <c r="Q4" s="79"/>
      <c r="R4" s="79"/>
      <c r="S4" s="79"/>
      <c r="T4" s="79"/>
      <c r="U4" s="79"/>
      <c r="V4" s="79"/>
      <c r="W4" s="79"/>
      <c r="X4" s="79"/>
      <c r="Y4" s="79"/>
      <c r="Z4" s="79"/>
      <c r="AA4" s="80"/>
      <c r="AB4" s="46"/>
      <c r="AC4" s="160"/>
      <c r="AD4" s="19" t="s">
        <v>416</v>
      </c>
      <c r="AE4" s="19" t="s">
        <v>417</v>
      </c>
      <c r="AF4" s="19" t="s">
        <v>395</v>
      </c>
      <c r="AG4" s="19" t="s">
        <v>418</v>
      </c>
      <c r="AH4" s="19" t="s">
        <v>419</v>
      </c>
      <c r="AI4" s="19" t="s">
        <v>418</v>
      </c>
      <c r="AJ4" s="19" t="s">
        <v>419</v>
      </c>
      <c r="AK4" s="19" t="s">
        <v>420</v>
      </c>
      <c r="AL4" s="164"/>
      <c r="AM4" s="164"/>
      <c r="AN4" s="160"/>
      <c r="AO4" s="160"/>
      <c r="AP4" s="160"/>
      <c r="AQ4" s="160"/>
    </row>
    <row r="5" spans="1:44" ht="33.75">
      <c r="A5" s="67" t="s">
        <v>298</v>
      </c>
      <c r="B5" s="74" t="str">
        <f aca="true" t="shared" si="0" ref="B5:B26">VLOOKUP(A5,Dispersion_CFD,2,FALSE)</f>
        <v>MISKAM_Ketzel</v>
      </c>
      <c r="C5" s="29">
        <v>314</v>
      </c>
      <c r="D5" s="29">
        <v>300</v>
      </c>
      <c r="E5" s="29">
        <v>130</v>
      </c>
      <c r="F5" s="29" t="s">
        <v>421</v>
      </c>
      <c r="G5" s="30">
        <v>24</v>
      </c>
      <c r="H5" s="30">
        <v>32</v>
      </c>
      <c r="I5" s="30">
        <v>50.8</v>
      </c>
      <c r="J5" s="30">
        <v>20</v>
      </c>
      <c r="K5" s="30">
        <v>20</v>
      </c>
      <c r="L5" s="23" t="s">
        <v>529</v>
      </c>
      <c r="M5" s="23" t="s">
        <v>529</v>
      </c>
      <c r="N5" s="23" t="s">
        <v>529</v>
      </c>
      <c r="O5" s="23" t="s">
        <v>530</v>
      </c>
      <c r="P5" s="23">
        <v>0</v>
      </c>
      <c r="Q5" s="23" t="s">
        <v>531</v>
      </c>
      <c r="R5" s="23" t="s">
        <v>532</v>
      </c>
      <c r="S5" s="23" t="s">
        <v>532</v>
      </c>
      <c r="T5" s="23" t="s">
        <v>533</v>
      </c>
      <c r="U5" s="21">
        <f>1/0.000001</f>
        <v>1000000</v>
      </c>
      <c r="V5" s="21"/>
      <c r="W5" s="21" t="s">
        <v>427</v>
      </c>
      <c r="X5" s="21" t="s">
        <v>428</v>
      </c>
      <c r="Y5" s="21"/>
      <c r="Z5" s="21" t="s">
        <v>430</v>
      </c>
      <c r="AA5" s="21" t="s">
        <v>534</v>
      </c>
      <c r="AB5" s="33" t="s">
        <v>631</v>
      </c>
      <c r="AC5" s="21" t="s">
        <v>432</v>
      </c>
      <c r="AD5" s="21" t="s">
        <v>433</v>
      </c>
      <c r="AE5" s="21" t="s">
        <v>434</v>
      </c>
      <c r="AF5" s="21">
        <v>5</v>
      </c>
      <c r="AG5" s="21" t="s">
        <v>434</v>
      </c>
      <c r="AH5" s="21" t="s">
        <v>435</v>
      </c>
      <c r="AI5" s="21">
        <v>0.2</v>
      </c>
      <c r="AJ5" s="21">
        <v>0.2</v>
      </c>
      <c r="AK5" s="21">
        <v>0.2</v>
      </c>
      <c r="AL5" s="21">
        <v>0.2</v>
      </c>
      <c r="AM5" s="21" t="s">
        <v>436</v>
      </c>
      <c r="AN5" s="21">
        <v>4400550</v>
      </c>
      <c r="AO5" s="21"/>
      <c r="AP5" s="21"/>
      <c r="AQ5" s="31" t="s">
        <v>2</v>
      </c>
      <c r="AR5" s="31"/>
    </row>
    <row r="6" spans="1:44" ht="33.75">
      <c r="A6" s="67" t="s">
        <v>299</v>
      </c>
      <c r="B6" s="74" t="str">
        <f t="shared" si="0"/>
        <v>MISKAM_Ketzel_varRoughness</v>
      </c>
      <c r="C6" s="29">
        <v>314</v>
      </c>
      <c r="D6" s="29">
        <v>300</v>
      </c>
      <c r="E6" s="29">
        <v>130</v>
      </c>
      <c r="F6" s="29" t="s">
        <v>421</v>
      </c>
      <c r="G6" s="30">
        <v>24</v>
      </c>
      <c r="H6" s="30">
        <v>32</v>
      </c>
      <c r="I6" s="30">
        <v>50.8</v>
      </c>
      <c r="J6" s="30">
        <v>20</v>
      </c>
      <c r="K6" s="30">
        <v>20</v>
      </c>
      <c r="L6" s="23" t="s">
        <v>529</v>
      </c>
      <c r="M6" s="23" t="s">
        <v>529</v>
      </c>
      <c r="N6" s="23" t="s">
        <v>529</v>
      </c>
      <c r="O6" s="23" t="s">
        <v>530</v>
      </c>
      <c r="P6" s="23">
        <v>0</v>
      </c>
      <c r="Q6" s="23" t="s">
        <v>531</v>
      </c>
      <c r="R6" s="23" t="s">
        <v>532</v>
      </c>
      <c r="S6" s="23" t="s">
        <v>532</v>
      </c>
      <c r="T6" s="23" t="s">
        <v>533</v>
      </c>
      <c r="U6" s="21">
        <f>1/0.000001</f>
        <v>1000000</v>
      </c>
      <c r="V6" s="21"/>
      <c r="W6" s="21" t="s">
        <v>427</v>
      </c>
      <c r="X6" s="21" t="s">
        <v>428</v>
      </c>
      <c r="Y6" s="21"/>
      <c r="Z6" s="21" t="s">
        <v>430</v>
      </c>
      <c r="AA6" s="21" t="s">
        <v>534</v>
      </c>
      <c r="AB6" s="33" t="s">
        <v>631</v>
      </c>
      <c r="AC6" s="21" t="s">
        <v>432</v>
      </c>
      <c r="AD6" s="21" t="s">
        <v>433</v>
      </c>
      <c r="AE6" s="21" t="s">
        <v>434</v>
      </c>
      <c r="AF6" s="21">
        <v>5</v>
      </c>
      <c r="AG6" s="21" t="s">
        <v>434</v>
      </c>
      <c r="AH6" s="21" t="s">
        <v>435</v>
      </c>
      <c r="AI6" s="21">
        <v>0.2</v>
      </c>
      <c r="AJ6" s="21">
        <v>0.2</v>
      </c>
      <c r="AK6" s="21">
        <v>0.2</v>
      </c>
      <c r="AL6" s="21">
        <v>0.2</v>
      </c>
      <c r="AM6" s="21" t="s">
        <v>436</v>
      </c>
      <c r="AN6" s="21">
        <v>4400550</v>
      </c>
      <c r="AO6" s="21"/>
      <c r="AP6" s="21"/>
      <c r="AQ6" s="31" t="s">
        <v>2</v>
      </c>
      <c r="AR6" s="31"/>
    </row>
    <row r="7" spans="1:43" s="83" customFormat="1" ht="87" customHeight="1">
      <c r="A7" s="81" t="s">
        <v>301</v>
      </c>
      <c r="B7" s="82" t="str">
        <f t="shared" si="0"/>
        <v>MISKAM1mres_Goricsan</v>
      </c>
      <c r="C7" s="20">
        <v>314</v>
      </c>
      <c r="D7" s="20">
        <v>300</v>
      </c>
      <c r="E7" s="20">
        <v>21</v>
      </c>
      <c r="F7" s="20" t="s">
        <v>421</v>
      </c>
      <c r="G7" s="62" t="s">
        <v>687</v>
      </c>
      <c r="H7" s="62" t="s">
        <v>686</v>
      </c>
      <c r="I7" s="20">
        <v>7.2</v>
      </c>
      <c r="J7" s="20" t="s">
        <v>504</v>
      </c>
      <c r="K7" s="20"/>
      <c r="L7" s="52" t="s">
        <v>666</v>
      </c>
      <c r="M7" s="52" t="s">
        <v>666</v>
      </c>
      <c r="N7" s="52" t="s">
        <v>666</v>
      </c>
      <c r="O7" s="52" t="s">
        <v>668</v>
      </c>
      <c r="P7" s="52" t="s">
        <v>700</v>
      </c>
      <c r="Q7" s="52" t="s">
        <v>569</v>
      </c>
      <c r="R7" s="52" t="s">
        <v>665</v>
      </c>
      <c r="S7" s="52" t="s">
        <v>665</v>
      </c>
      <c r="T7" s="52" t="s">
        <v>697</v>
      </c>
      <c r="U7" s="55">
        <v>174000</v>
      </c>
      <c r="V7" s="33"/>
      <c r="W7" s="54" t="s">
        <v>427</v>
      </c>
      <c r="X7" s="54" t="s">
        <v>437</v>
      </c>
      <c r="Y7" s="54"/>
      <c r="Z7" s="52" t="s">
        <v>430</v>
      </c>
      <c r="AA7" s="52" t="s">
        <v>28</v>
      </c>
      <c r="AB7" s="33" t="s">
        <v>631</v>
      </c>
      <c r="AC7" s="52" t="s">
        <v>664</v>
      </c>
      <c r="AD7" s="52">
        <v>3</v>
      </c>
      <c r="AE7" s="52">
        <v>12</v>
      </c>
      <c r="AF7" s="52">
        <v>5</v>
      </c>
      <c r="AG7" s="56" t="s">
        <v>670</v>
      </c>
      <c r="AH7" s="56" t="s">
        <v>671</v>
      </c>
      <c r="AI7" s="52">
        <v>0.4</v>
      </c>
      <c r="AJ7" s="52">
        <v>0.4</v>
      </c>
      <c r="AK7" s="33">
        <v>0.2</v>
      </c>
      <c r="AL7" s="33">
        <v>0.2</v>
      </c>
      <c r="AM7" s="33" t="s">
        <v>436</v>
      </c>
      <c r="AN7" s="33">
        <v>1300320</v>
      </c>
      <c r="AO7" s="33" t="s">
        <v>31</v>
      </c>
      <c r="AP7" s="53">
        <v>0.001</v>
      </c>
      <c r="AQ7" s="58" t="s">
        <v>676</v>
      </c>
    </row>
    <row r="8" spans="1:43" s="83" customFormat="1" ht="78.75">
      <c r="A8" s="81" t="s">
        <v>302</v>
      </c>
      <c r="B8" s="82" t="str">
        <f t="shared" si="0"/>
        <v>MISKAM08mres_Goricsan</v>
      </c>
      <c r="C8" s="20">
        <v>314</v>
      </c>
      <c r="D8" s="20">
        <v>300</v>
      </c>
      <c r="E8" s="20">
        <v>130</v>
      </c>
      <c r="F8" s="20" t="s">
        <v>421</v>
      </c>
      <c r="G8" s="62" t="s">
        <v>687</v>
      </c>
      <c r="H8" s="62" t="s">
        <v>686</v>
      </c>
      <c r="I8" s="20">
        <v>7.2</v>
      </c>
      <c r="J8" s="20" t="s">
        <v>504</v>
      </c>
      <c r="K8" s="20"/>
      <c r="L8" s="52" t="s">
        <v>666</v>
      </c>
      <c r="M8" s="52" t="s">
        <v>666</v>
      </c>
      <c r="N8" s="52" t="s">
        <v>666</v>
      </c>
      <c r="O8" s="52" t="s">
        <v>668</v>
      </c>
      <c r="P8" s="52" t="s">
        <v>700</v>
      </c>
      <c r="Q8" s="52" t="s">
        <v>569</v>
      </c>
      <c r="R8" s="52" t="s">
        <v>665</v>
      </c>
      <c r="S8" s="52" t="s">
        <v>665</v>
      </c>
      <c r="T8" s="52" t="s">
        <v>698</v>
      </c>
      <c r="U8" s="55">
        <v>174000</v>
      </c>
      <c r="V8" s="33"/>
      <c r="W8" s="54" t="s">
        <v>427</v>
      </c>
      <c r="X8" s="54" t="s">
        <v>437</v>
      </c>
      <c r="Y8" s="54"/>
      <c r="Z8" s="52" t="s">
        <v>430</v>
      </c>
      <c r="AA8" s="52" t="s">
        <v>28</v>
      </c>
      <c r="AB8" s="33" t="s">
        <v>631</v>
      </c>
      <c r="AC8" s="33" t="s">
        <v>664</v>
      </c>
      <c r="AD8" s="52">
        <v>3</v>
      </c>
      <c r="AE8" s="52">
        <v>15</v>
      </c>
      <c r="AF8" s="52">
        <v>5</v>
      </c>
      <c r="AG8" s="56" t="s">
        <v>675</v>
      </c>
      <c r="AH8" s="56" t="s">
        <v>672</v>
      </c>
      <c r="AI8" s="52">
        <v>0.32</v>
      </c>
      <c r="AJ8" s="52">
        <v>0.32</v>
      </c>
      <c r="AK8" s="33">
        <v>0.2</v>
      </c>
      <c r="AL8" s="33">
        <v>0.2</v>
      </c>
      <c r="AM8" s="33" t="s">
        <v>436</v>
      </c>
      <c r="AN8" s="33">
        <v>3052560</v>
      </c>
      <c r="AO8" s="33" t="s">
        <v>31</v>
      </c>
      <c r="AP8" s="53">
        <v>0.001</v>
      </c>
      <c r="AQ8" s="58" t="s">
        <v>677</v>
      </c>
    </row>
    <row r="9" spans="1:43" s="83" customFormat="1" ht="78.75">
      <c r="A9" s="81" t="s">
        <v>303</v>
      </c>
      <c r="B9" s="82" t="str">
        <f t="shared" si="0"/>
        <v>MISKAM05mres_Goricsan</v>
      </c>
      <c r="C9" s="20">
        <v>314</v>
      </c>
      <c r="D9" s="20">
        <v>300</v>
      </c>
      <c r="E9" s="20">
        <v>130</v>
      </c>
      <c r="F9" s="20" t="s">
        <v>421</v>
      </c>
      <c r="G9" s="62" t="s">
        <v>687</v>
      </c>
      <c r="H9" s="62" t="s">
        <v>686</v>
      </c>
      <c r="I9" s="20">
        <v>7.2</v>
      </c>
      <c r="J9" s="20" t="s">
        <v>504</v>
      </c>
      <c r="K9" s="20"/>
      <c r="L9" s="52" t="s">
        <v>667</v>
      </c>
      <c r="M9" s="52" t="s">
        <v>667</v>
      </c>
      <c r="N9" s="52" t="s">
        <v>667</v>
      </c>
      <c r="O9" s="52" t="s">
        <v>669</v>
      </c>
      <c r="P9" s="52" t="s">
        <v>700</v>
      </c>
      <c r="Q9" s="52" t="s">
        <v>569</v>
      </c>
      <c r="R9" s="52" t="s">
        <v>665</v>
      </c>
      <c r="S9" s="52" t="s">
        <v>665</v>
      </c>
      <c r="T9" s="52" t="s">
        <v>699</v>
      </c>
      <c r="U9" s="55">
        <v>174000</v>
      </c>
      <c r="V9" s="33"/>
      <c r="W9" s="54" t="s">
        <v>427</v>
      </c>
      <c r="X9" s="54" t="s">
        <v>437</v>
      </c>
      <c r="Y9" s="54"/>
      <c r="Z9" s="52" t="s">
        <v>430</v>
      </c>
      <c r="AA9" s="52" t="s">
        <v>28</v>
      </c>
      <c r="AB9" s="33" t="s">
        <v>631</v>
      </c>
      <c r="AC9" s="33" t="s">
        <v>664</v>
      </c>
      <c r="AD9" s="52">
        <v>5</v>
      </c>
      <c r="AE9" s="52">
        <v>24</v>
      </c>
      <c r="AF9" s="52">
        <v>5</v>
      </c>
      <c r="AG9" s="56" t="s">
        <v>674</v>
      </c>
      <c r="AH9" s="56" t="s">
        <v>673</v>
      </c>
      <c r="AI9" s="52">
        <v>0.2</v>
      </c>
      <c r="AJ9" s="52">
        <v>0.2</v>
      </c>
      <c r="AK9" s="33">
        <v>0.2</v>
      </c>
      <c r="AL9" s="33">
        <v>0.2</v>
      </c>
      <c r="AM9" s="33" t="s">
        <v>436</v>
      </c>
      <c r="AN9" s="33">
        <v>4788000</v>
      </c>
      <c r="AO9" s="33" t="s">
        <v>31</v>
      </c>
      <c r="AP9" s="53">
        <v>0.001</v>
      </c>
      <c r="AQ9" s="58" t="s">
        <v>640</v>
      </c>
    </row>
    <row r="10" spans="1:43" ht="33.75">
      <c r="A10" s="67" t="s">
        <v>304</v>
      </c>
      <c r="B10" s="74" t="str">
        <f t="shared" si="0"/>
        <v>MISKAM_ZAMG</v>
      </c>
      <c r="C10" s="23"/>
      <c r="D10" s="23"/>
      <c r="E10" s="23"/>
      <c r="F10" s="23"/>
      <c r="G10" s="23"/>
      <c r="H10" s="23"/>
      <c r="I10" s="23"/>
      <c r="J10" s="23"/>
      <c r="K10" s="23"/>
      <c r="L10" s="21" t="s">
        <v>571</v>
      </c>
      <c r="M10" s="21" t="s">
        <v>571</v>
      </c>
      <c r="N10" s="21" t="s">
        <v>571</v>
      </c>
      <c r="O10" s="21" t="s">
        <v>572</v>
      </c>
      <c r="P10" s="21" t="s">
        <v>568</v>
      </c>
      <c r="Q10" s="21" t="s">
        <v>569</v>
      </c>
      <c r="R10" s="44"/>
      <c r="S10" s="44"/>
      <c r="T10" s="21" t="s">
        <v>570</v>
      </c>
      <c r="U10" s="21">
        <v>1392000</v>
      </c>
      <c r="V10" s="21"/>
      <c r="W10" s="21" t="s">
        <v>427</v>
      </c>
      <c r="X10" s="21" t="s">
        <v>536</v>
      </c>
      <c r="Y10" s="21" t="s">
        <v>429</v>
      </c>
      <c r="Z10" s="21" t="s">
        <v>430</v>
      </c>
      <c r="AA10" s="21" t="s">
        <v>537</v>
      </c>
      <c r="AB10" s="33"/>
      <c r="AC10" s="23"/>
      <c r="AD10" s="23"/>
      <c r="AE10" s="23"/>
      <c r="AF10" s="23"/>
      <c r="AG10" s="23"/>
      <c r="AH10" s="23"/>
      <c r="AI10" s="23"/>
      <c r="AJ10" s="23"/>
      <c r="AK10" s="23"/>
      <c r="AL10" s="23"/>
      <c r="AM10" s="23"/>
      <c r="AN10" s="23"/>
      <c r="AO10" s="23"/>
      <c r="AP10" s="23"/>
      <c r="AQ10" s="59"/>
    </row>
    <row r="11" spans="1:43" s="84" customFormat="1" ht="72" customHeight="1">
      <c r="A11" s="82" t="s">
        <v>305</v>
      </c>
      <c r="B11" s="82" t="str">
        <f t="shared" si="0"/>
        <v>Fluent_ke_Goricsan</v>
      </c>
      <c r="C11" s="54">
        <v>340</v>
      </c>
      <c r="D11" s="54">
        <v>300</v>
      </c>
      <c r="E11" s="54">
        <v>21.06</v>
      </c>
      <c r="F11" s="54" t="s">
        <v>421</v>
      </c>
      <c r="G11" s="54">
        <v>16.6</v>
      </c>
      <c r="H11" s="54">
        <v>17.3</v>
      </c>
      <c r="I11" s="54">
        <v>7.3</v>
      </c>
      <c r="J11" s="54">
        <v>7.75</v>
      </c>
      <c r="K11" s="54">
        <v>8.28</v>
      </c>
      <c r="L11" s="52" t="s">
        <v>681</v>
      </c>
      <c r="M11" s="52" t="s">
        <v>681</v>
      </c>
      <c r="N11" s="52" t="s">
        <v>681</v>
      </c>
      <c r="O11" s="52" t="s">
        <v>689</v>
      </c>
      <c r="P11" s="52" t="s">
        <v>682</v>
      </c>
      <c r="Q11" s="52" t="s">
        <v>679</v>
      </c>
      <c r="R11" s="52" t="s">
        <v>577</v>
      </c>
      <c r="S11" s="52" t="s">
        <v>577</v>
      </c>
      <c r="T11" s="54" t="s">
        <v>577</v>
      </c>
      <c r="U11" s="54">
        <v>1738851</v>
      </c>
      <c r="V11" s="54"/>
      <c r="W11" s="52" t="s">
        <v>497</v>
      </c>
      <c r="X11" s="65" t="s">
        <v>684</v>
      </c>
      <c r="Y11" s="61"/>
      <c r="Z11" s="65" t="s">
        <v>430</v>
      </c>
      <c r="AA11" s="65" t="s">
        <v>29</v>
      </c>
      <c r="AB11" s="52" t="s">
        <v>632</v>
      </c>
      <c r="AC11" s="52" t="s">
        <v>651</v>
      </c>
      <c r="AD11" s="52" t="s">
        <v>487</v>
      </c>
      <c r="AE11" s="52">
        <v>5</v>
      </c>
      <c r="AF11" s="52">
        <v>11</v>
      </c>
      <c r="AG11" s="52" t="s">
        <v>488</v>
      </c>
      <c r="AH11" s="52" t="s">
        <v>489</v>
      </c>
      <c r="AI11" s="52" t="s">
        <v>490</v>
      </c>
      <c r="AJ11" s="52" t="s">
        <v>491</v>
      </c>
      <c r="AK11" s="52" t="s">
        <v>492</v>
      </c>
      <c r="AL11" s="52" t="s">
        <v>493</v>
      </c>
      <c r="AM11" s="52" t="s">
        <v>496</v>
      </c>
      <c r="AN11" s="52">
        <v>1675712</v>
      </c>
      <c r="AO11" s="52" t="s">
        <v>494</v>
      </c>
      <c r="AP11" s="52" t="s">
        <v>685</v>
      </c>
      <c r="AQ11" s="52" t="s">
        <v>36</v>
      </c>
    </row>
    <row r="12" spans="1:43" s="84" customFormat="1" ht="135">
      <c r="A12" s="82" t="s">
        <v>308</v>
      </c>
      <c r="B12" s="82" t="str">
        <f t="shared" si="0"/>
        <v>Fluent_RSM_Goricsan</v>
      </c>
      <c r="C12" s="54">
        <v>340</v>
      </c>
      <c r="D12" s="54">
        <v>300</v>
      </c>
      <c r="E12" s="54">
        <v>21.06</v>
      </c>
      <c r="F12" s="54" t="s">
        <v>421</v>
      </c>
      <c r="G12" s="54">
        <v>16.6</v>
      </c>
      <c r="H12" s="54">
        <v>17.3</v>
      </c>
      <c r="I12" s="54">
        <v>7.3</v>
      </c>
      <c r="J12" s="54">
        <v>7.75</v>
      </c>
      <c r="K12" s="54">
        <v>8.28</v>
      </c>
      <c r="L12" s="52" t="s">
        <v>681</v>
      </c>
      <c r="M12" s="52" t="s">
        <v>681</v>
      </c>
      <c r="N12" s="52" t="s">
        <v>681</v>
      </c>
      <c r="O12" s="52" t="s">
        <v>689</v>
      </c>
      <c r="P12" s="52" t="s">
        <v>682</v>
      </c>
      <c r="Q12" s="52" t="s">
        <v>679</v>
      </c>
      <c r="R12" s="52" t="s">
        <v>577</v>
      </c>
      <c r="S12" s="52" t="s">
        <v>577</v>
      </c>
      <c r="T12" s="54" t="s">
        <v>577</v>
      </c>
      <c r="U12" s="54">
        <v>1738851</v>
      </c>
      <c r="V12" s="54"/>
      <c r="W12" s="65" t="s">
        <v>475</v>
      </c>
      <c r="X12" s="65" t="s">
        <v>498</v>
      </c>
      <c r="Y12" s="65"/>
      <c r="Z12" s="52" t="s">
        <v>430</v>
      </c>
      <c r="AA12" s="64" t="s">
        <v>30</v>
      </c>
      <c r="AB12" s="52" t="s">
        <v>632</v>
      </c>
      <c r="AC12" s="52" t="s">
        <v>651</v>
      </c>
      <c r="AD12" s="52" t="s">
        <v>487</v>
      </c>
      <c r="AE12" s="52">
        <v>5</v>
      </c>
      <c r="AF12" s="52">
        <v>11</v>
      </c>
      <c r="AG12" s="52" t="s">
        <v>488</v>
      </c>
      <c r="AH12" s="52" t="s">
        <v>489</v>
      </c>
      <c r="AI12" s="52" t="s">
        <v>490</v>
      </c>
      <c r="AJ12" s="52" t="s">
        <v>491</v>
      </c>
      <c r="AK12" s="52" t="s">
        <v>492</v>
      </c>
      <c r="AL12" s="52" t="s">
        <v>493</v>
      </c>
      <c r="AM12" s="52" t="s">
        <v>496</v>
      </c>
      <c r="AN12" s="52">
        <v>1675712</v>
      </c>
      <c r="AO12" s="52" t="s">
        <v>494</v>
      </c>
      <c r="AP12" s="52" t="s">
        <v>685</v>
      </c>
      <c r="AQ12" s="52" t="s">
        <v>36</v>
      </c>
    </row>
    <row r="13" spans="1:43" ht="33.75">
      <c r="A13" s="67" t="s">
        <v>310</v>
      </c>
      <c r="B13" s="74" t="str">
        <f t="shared" si="0"/>
        <v>FLUENTske_DiSabatino</v>
      </c>
      <c r="C13" s="23">
        <v>325</v>
      </c>
      <c r="D13" s="23">
        <v>280</v>
      </c>
      <c r="E13" s="23">
        <v>27.5</v>
      </c>
      <c r="F13" s="23" t="s">
        <v>421</v>
      </c>
      <c r="G13" s="23">
        <v>6</v>
      </c>
      <c r="H13" s="23">
        <v>16</v>
      </c>
      <c r="I13" s="23">
        <v>8</v>
      </c>
      <c r="J13" s="23">
        <v>4</v>
      </c>
      <c r="K13" s="23">
        <v>4</v>
      </c>
      <c r="L13" s="21" t="s">
        <v>573</v>
      </c>
      <c r="M13" s="44" t="s">
        <v>574</v>
      </c>
      <c r="N13" s="44" t="s">
        <v>574</v>
      </c>
      <c r="O13" s="44" t="s">
        <v>574</v>
      </c>
      <c r="P13" s="21" t="s">
        <v>575</v>
      </c>
      <c r="Q13" s="44" t="s">
        <v>576</v>
      </c>
      <c r="R13" s="21" t="s">
        <v>577</v>
      </c>
      <c r="S13" s="21" t="s">
        <v>577</v>
      </c>
      <c r="T13" s="21" t="s">
        <v>577</v>
      </c>
      <c r="U13" s="23">
        <v>100000</v>
      </c>
      <c r="V13" s="23"/>
      <c r="W13" s="21" t="s">
        <v>427</v>
      </c>
      <c r="X13" s="23" t="s">
        <v>440</v>
      </c>
      <c r="Y13" s="21"/>
      <c r="Z13" s="21" t="s">
        <v>430</v>
      </c>
      <c r="AA13" s="21" t="s">
        <v>538</v>
      </c>
      <c r="AB13" s="33" t="s">
        <v>632</v>
      </c>
      <c r="AC13" s="21" t="s">
        <v>651</v>
      </c>
      <c r="AD13" s="21">
        <v>12</v>
      </c>
      <c r="AE13" s="21">
        <v>2</v>
      </c>
      <c r="AF13" s="21">
        <v>13</v>
      </c>
      <c r="AG13" s="21">
        <v>13</v>
      </c>
      <c r="AH13" s="21">
        <v>8</v>
      </c>
      <c r="AI13" s="21">
        <v>0.08</v>
      </c>
      <c r="AJ13" s="21">
        <v>0.08</v>
      </c>
      <c r="AK13" s="21">
        <v>0.16</v>
      </c>
      <c r="AL13" s="21">
        <v>0.08</v>
      </c>
      <c r="AM13" s="21" t="s">
        <v>655</v>
      </c>
      <c r="AN13" s="57" t="s">
        <v>652</v>
      </c>
      <c r="AO13" s="21" t="s">
        <v>494</v>
      </c>
      <c r="AP13" s="85">
        <v>1E-06</v>
      </c>
      <c r="AQ13" s="59" t="s">
        <v>640</v>
      </c>
    </row>
    <row r="14" spans="1:43" ht="45">
      <c r="A14" s="67" t="s">
        <v>312</v>
      </c>
      <c r="B14" s="74" t="str">
        <f t="shared" si="0"/>
        <v>FLUENT_Santiago</v>
      </c>
      <c r="C14" s="23"/>
      <c r="D14" s="23"/>
      <c r="E14" s="23"/>
      <c r="F14" s="23"/>
      <c r="G14" s="23"/>
      <c r="H14" s="23"/>
      <c r="I14" s="23"/>
      <c r="J14" s="23"/>
      <c r="K14" s="23"/>
      <c r="L14" s="45" t="s">
        <v>624</v>
      </c>
      <c r="M14" s="45" t="s">
        <v>625</v>
      </c>
      <c r="N14" s="45" t="s">
        <v>625</v>
      </c>
      <c r="O14" s="44" t="s">
        <v>626</v>
      </c>
      <c r="P14" s="45" t="s">
        <v>615</v>
      </c>
      <c r="Q14" s="45" t="s">
        <v>627</v>
      </c>
      <c r="R14" s="45" t="s">
        <v>627</v>
      </c>
      <c r="S14" s="45" t="s">
        <v>627</v>
      </c>
      <c r="T14" s="45" t="s">
        <v>627</v>
      </c>
      <c r="U14" s="23">
        <v>520000</v>
      </c>
      <c r="V14" s="23"/>
      <c r="W14" s="21" t="s">
        <v>427</v>
      </c>
      <c r="X14" s="23" t="s">
        <v>440</v>
      </c>
      <c r="Y14" s="21"/>
      <c r="Z14" s="21" t="s">
        <v>430</v>
      </c>
      <c r="AA14" s="21" t="s">
        <v>539</v>
      </c>
      <c r="AB14" s="33" t="s">
        <v>633</v>
      </c>
      <c r="AC14" s="23"/>
      <c r="AD14" s="23"/>
      <c r="AE14" s="23"/>
      <c r="AF14" s="23"/>
      <c r="AG14" s="23"/>
      <c r="AH14" s="23"/>
      <c r="AI14" s="23"/>
      <c r="AJ14" s="23"/>
      <c r="AK14" s="23"/>
      <c r="AL14" s="23"/>
      <c r="AM14" s="23"/>
      <c r="AN14" s="23"/>
      <c r="AO14" s="23"/>
      <c r="AP14" s="23"/>
      <c r="AQ14" s="59" t="s">
        <v>1</v>
      </c>
    </row>
    <row r="15" spans="1:43" ht="33.75">
      <c r="A15" s="67" t="s">
        <v>313</v>
      </c>
      <c r="B15" s="74" t="str">
        <f t="shared" si="0"/>
        <v>Fluent_mskespudf_Franke</v>
      </c>
      <c r="C15" s="23"/>
      <c r="D15" s="23"/>
      <c r="E15" s="23"/>
      <c r="F15" s="23"/>
      <c r="G15" s="23"/>
      <c r="H15" s="23"/>
      <c r="I15" s="23"/>
      <c r="J15" s="23"/>
      <c r="K15" s="23"/>
      <c r="L15" s="21" t="s">
        <v>620</v>
      </c>
      <c r="M15" s="21" t="s">
        <v>621</v>
      </c>
      <c r="N15" s="21" t="s">
        <v>621</v>
      </c>
      <c r="O15" s="23" t="s">
        <v>614</v>
      </c>
      <c r="P15" s="23" t="s">
        <v>615</v>
      </c>
      <c r="Q15" s="23" t="s">
        <v>616</v>
      </c>
      <c r="R15" s="23" t="s">
        <v>617</v>
      </c>
      <c r="S15" s="23" t="s">
        <v>617</v>
      </c>
      <c r="T15" s="23" t="s">
        <v>613</v>
      </c>
      <c r="U15" s="21">
        <v>170000</v>
      </c>
      <c r="V15" s="21"/>
      <c r="W15" s="21" t="s">
        <v>427</v>
      </c>
      <c r="X15" s="40" t="s">
        <v>447</v>
      </c>
      <c r="Y15" s="21"/>
      <c r="Z15" s="21" t="s">
        <v>430</v>
      </c>
      <c r="AA15" s="21" t="s">
        <v>540</v>
      </c>
      <c r="AB15" s="33" t="s">
        <v>632</v>
      </c>
      <c r="AC15" s="23"/>
      <c r="AD15" s="23"/>
      <c r="AE15" s="23"/>
      <c r="AF15" s="23"/>
      <c r="AG15" s="23"/>
      <c r="AH15" s="23"/>
      <c r="AI15" s="23"/>
      <c r="AJ15" s="23"/>
      <c r="AK15" s="23"/>
      <c r="AL15" s="23"/>
      <c r="AM15" s="23"/>
      <c r="AN15" s="23"/>
      <c r="AO15" s="23"/>
      <c r="AP15" s="23"/>
      <c r="AQ15" s="59" t="s">
        <v>5</v>
      </c>
    </row>
    <row r="16" spans="1:43" ht="33.75">
      <c r="A16" s="67" t="s">
        <v>314</v>
      </c>
      <c r="B16" s="74" t="str">
        <f t="shared" si="0"/>
        <v>CFX-unstr-ke_fine_Fotios</v>
      </c>
      <c r="C16" s="20">
        <v>314</v>
      </c>
      <c r="D16" s="20">
        <v>300</v>
      </c>
      <c r="E16" s="20">
        <v>21.06</v>
      </c>
      <c r="F16" s="20" t="s">
        <v>421</v>
      </c>
      <c r="G16" s="21">
        <v>16.187</v>
      </c>
      <c r="H16" s="21">
        <v>43.944</v>
      </c>
      <c r="I16" s="21">
        <v>7.08</v>
      </c>
      <c r="J16" s="21" t="s">
        <v>9</v>
      </c>
      <c r="K16" s="21"/>
      <c r="L16" s="21" t="s">
        <v>448</v>
      </c>
      <c r="M16" s="21" t="s">
        <v>448</v>
      </c>
      <c r="N16" s="21" t="s">
        <v>448</v>
      </c>
      <c r="O16" s="21" t="s">
        <v>449</v>
      </c>
      <c r="P16" s="21" t="s">
        <v>450</v>
      </c>
      <c r="Q16" s="21" t="s">
        <v>499</v>
      </c>
      <c r="R16" s="21" t="s">
        <v>500</v>
      </c>
      <c r="S16" s="21" t="s">
        <v>500</v>
      </c>
      <c r="T16" s="21" t="s">
        <v>500</v>
      </c>
      <c r="U16" s="26">
        <v>813000</v>
      </c>
      <c r="V16" s="28"/>
      <c r="W16" s="21" t="s">
        <v>427</v>
      </c>
      <c r="X16" s="21" t="s">
        <v>440</v>
      </c>
      <c r="Y16" s="21"/>
      <c r="Z16" s="21" t="s">
        <v>430</v>
      </c>
      <c r="AA16" s="21" t="s">
        <v>541</v>
      </c>
      <c r="AB16" s="33" t="s">
        <v>10</v>
      </c>
      <c r="AC16" s="21" t="s">
        <v>542</v>
      </c>
      <c r="AD16" s="21" t="s">
        <v>481</v>
      </c>
      <c r="AE16" s="21" t="s">
        <v>478</v>
      </c>
      <c r="AF16" s="21" t="s">
        <v>478</v>
      </c>
      <c r="AG16" s="21" t="s">
        <v>481</v>
      </c>
      <c r="AH16" s="21" t="s">
        <v>481</v>
      </c>
      <c r="AI16" s="21">
        <v>0.15</v>
      </c>
      <c r="AJ16" s="21">
        <v>0.15</v>
      </c>
      <c r="AK16" s="21">
        <v>0.15</v>
      </c>
      <c r="AL16" s="21">
        <v>0.15</v>
      </c>
      <c r="AM16" s="21">
        <v>1.2</v>
      </c>
      <c r="AN16" s="21">
        <v>5500000</v>
      </c>
      <c r="AO16" s="21"/>
      <c r="AP16" s="21" t="s">
        <v>468</v>
      </c>
      <c r="AQ16" s="59" t="s">
        <v>5</v>
      </c>
    </row>
    <row r="17" spans="1:43" ht="67.5">
      <c r="A17" s="67" t="s">
        <v>318</v>
      </c>
      <c r="B17" s="74" t="str">
        <f t="shared" si="0"/>
        <v>FINFLO_Hellsten1</v>
      </c>
      <c r="C17" s="21">
        <v>314</v>
      </c>
      <c r="D17" s="21">
        <v>300</v>
      </c>
      <c r="E17" s="20">
        <v>21.06</v>
      </c>
      <c r="F17" s="21" t="s">
        <v>421</v>
      </c>
      <c r="G17" s="21" t="s">
        <v>502</v>
      </c>
      <c r="H17" s="21" t="s">
        <v>503</v>
      </c>
      <c r="I17" s="21">
        <v>7.34</v>
      </c>
      <c r="J17" s="21" t="s">
        <v>504</v>
      </c>
      <c r="K17" s="21"/>
      <c r="L17" s="21" t="s">
        <v>448</v>
      </c>
      <c r="M17" s="21" t="s">
        <v>449</v>
      </c>
      <c r="N17" s="21" t="s">
        <v>449</v>
      </c>
      <c r="O17" s="21" t="s">
        <v>449</v>
      </c>
      <c r="P17" s="21" t="s">
        <v>450</v>
      </c>
      <c r="Q17" s="21" t="s">
        <v>451</v>
      </c>
      <c r="R17" s="21" t="s">
        <v>505</v>
      </c>
      <c r="S17" s="21" t="s">
        <v>505</v>
      </c>
      <c r="T17" s="21" t="s">
        <v>451</v>
      </c>
      <c r="U17" s="21">
        <v>26240</v>
      </c>
      <c r="V17" s="21"/>
      <c r="W17" s="21" t="s">
        <v>427</v>
      </c>
      <c r="X17" s="21" t="s">
        <v>440</v>
      </c>
      <c r="Y17" s="21"/>
      <c r="Z17" s="21" t="s">
        <v>452</v>
      </c>
      <c r="AA17" s="21" t="s">
        <v>543</v>
      </c>
      <c r="AB17" s="33" t="s">
        <v>635</v>
      </c>
      <c r="AC17" s="23" t="s">
        <v>454</v>
      </c>
      <c r="AD17" s="21">
        <v>24</v>
      </c>
      <c r="AE17" s="21">
        <v>8</v>
      </c>
      <c r="AF17" s="21">
        <v>12</v>
      </c>
      <c r="AG17" s="21">
        <v>16</v>
      </c>
      <c r="AH17" s="21">
        <v>12</v>
      </c>
      <c r="AI17" s="21">
        <v>0.125</v>
      </c>
      <c r="AJ17" s="21">
        <v>0.125</v>
      </c>
      <c r="AK17" s="21">
        <v>0.0833</v>
      </c>
      <c r="AL17" s="21">
        <v>0.0833</v>
      </c>
      <c r="AM17" s="31">
        <v>1.16</v>
      </c>
      <c r="AN17" s="31">
        <v>3599616</v>
      </c>
      <c r="AO17" s="21" t="s">
        <v>455</v>
      </c>
      <c r="AP17" s="21" t="s">
        <v>456</v>
      </c>
      <c r="AQ17" s="59"/>
    </row>
    <row r="18" spans="1:43" ht="67.5">
      <c r="A18" s="67" t="s">
        <v>319</v>
      </c>
      <c r="B18" s="74" t="str">
        <f t="shared" si="0"/>
        <v>FINFLO_Hellsten2</v>
      </c>
      <c r="C18" s="21">
        <v>314</v>
      </c>
      <c r="D18" s="21">
        <v>300</v>
      </c>
      <c r="E18" s="20">
        <v>21.06</v>
      </c>
      <c r="F18" s="21" t="s">
        <v>421</v>
      </c>
      <c r="G18" s="21" t="s">
        <v>502</v>
      </c>
      <c r="H18" s="21" t="s">
        <v>503</v>
      </c>
      <c r="I18" s="21">
        <v>7.34</v>
      </c>
      <c r="J18" s="21" t="s">
        <v>504</v>
      </c>
      <c r="K18" s="21"/>
      <c r="L18" s="21" t="s">
        <v>448</v>
      </c>
      <c r="M18" s="21" t="s">
        <v>449</v>
      </c>
      <c r="N18" s="21" t="s">
        <v>449</v>
      </c>
      <c r="O18" s="21" t="s">
        <v>449</v>
      </c>
      <c r="P18" s="21" t="s">
        <v>450</v>
      </c>
      <c r="Q18" s="21" t="s">
        <v>451</v>
      </c>
      <c r="R18" s="21" t="s">
        <v>506</v>
      </c>
      <c r="S18" s="21" t="s">
        <v>506</v>
      </c>
      <c r="T18" s="21" t="s">
        <v>451</v>
      </c>
      <c r="U18" s="21">
        <v>26240</v>
      </c>
      <c r="V18" s="21"/>
      <c r="W18" s="21" t="s">
        <v>427</v>
      </c>
      <c r="X18" s="21" t="s">
        <v>440</v>
      </c>
      <c r="Y18" s="21"/>
      <c r="Z18" s="21" t="s">
        <v>452</v>
      </c>
      <c r="AA18" s="21" t="s">
        <v>544</v>
      </c>
      <c r="AB18" s="33" t="s">
        <v>635</v>
      </c>
      <c r="AC18" s="23" t="s">
        <v>454</v>
      </c>
      <c r="AD18" s="21">
        <v>12</v>
      </c>
      <c r="AE18" s="21">
        <v>4</v>
      </c>
      <c r="AF18" s="21">
        <v>6</v>
      </c>
      <c r="AG18" s="21">
        <v>8</v>
      </c>
      <c r="AH18" s="21">
        <v>6</v>
      </c>
      <c r="AI18" s="21">
        <v>0.25</v>
      </c>
      <c r="AJ18" s="21">
        <v>0.25</v>
      </c>
      <c r="AK18" s="21">
        <v>0.167</v>
      </c>
      <c r="AL18" s="21">
        <v>0.167</v>
      </c>
      <c r="AM18" s="72">
        <v>1.16</v>
      </c>
      <c r="AN18" s="21">
        <v>449952</v>
      </c>
      <c r="AO18" s="21" t="s">
        <v>455</v>
      </c>
      <c r="AP18" s="21" t="s">
        <v>456</v>
      </c>
      <c r="AQ18" s="59"/>
    </row>
    <row r="19" spans="1:43" ht="67.5">
      <c r="A19" s="67" t="s">
        <v>320</v>
      </c>
      <c r="B19" s="74" t="str">
        <f t="shared" si="0"/>
        <v>FINFLO_Hellsten3</v>
      </c>
      <c r="C19" s="21">
        <v>314</v>
      </c>
      <c r="D19" s="21">
        <v>300</v>
      </c>
      <c r="E19" s="20">
        <v>21.06</v>
      </c>
      <c r="F19" s="21" t="s">
        <v>421</v>
      </c>
      <c r="G19" s="21" t="s">
        <v>502</v>
      </c>
      <c r="H19" s="21" t="s">
        <v>503</v>
      </c>
      <c r="I19" s="21">
        <v>7.34</v>
      </c>
      <c r="J19" s="21" t="s">
        <v>504</v>
      </c>
      <c r="K19" s="21"/>
      <c r="L19" s="21" t="s">
        <v>448</v>
      </c>
      <c r="M19" s="21" t="s">
        <v>449</v>
      </c>
      <c r="N19" s="21" t="s">
        <v>449</v>
      </c>
      <c r="O19" s="21" t="s">
        <v>449</v>
      </c>
      <c r="P19" s="21" t="s">
        <v>450</v>
      </c>
      <c r="Q19" s="21" t="s">
        <v>451</v>
      </c>
      <c r="R19" s="21" t="s">
        <v>507</v>
      </c>
      <c r="S19" s="21" t="s">
        <v>507</v>
      </c>
      <c r="T19" s="21" t="s">
        <v>451</v>
      </c>
      <c r="U19" s="21">
        <v>26240</v>
      </c>
      <c r="V19" s="21"/>
      <c r="W19" s="21" t="s">
        <v>427</v>
      </c>
      <c r="X19" s="21" t="s">
        <v>440</v>
      </c>
      <c r="Y19" s="21"/>
      <c r="Z19" s="21" t="s">
        <v>452</v>
      </c>
      <c r="AA19" s="21" t="s">
        <v>545</v>
      </c>
      <c r="AB19" s="33" t="s">
        <v>635</v>
      </c>
      <c r="AC19" s="23" t="s">
        <v>454</v>
      </c>
      <c r="AD19" s="21">
        <v>6</v>
      </c>
      <c r="AE19" s="21">
        <v>2</v>
      </c>
      <c r="AF19" s="21">
        <v>3</v>
      </c>
      <c r="AG19" s="21">
        <v>4</v>
      </c>
      <c r="AH19" s="21">
        <v>3</v>
      </c>
      <c r="AI19" s="21">
        <v>0.5</v>
      </c>
      <c r="AJ19" s="21">
        <v>0.5</v>
      </c>
      <c r="AK19" s="21">
        <v>0.333</v>
      </c>
      <c r="AL19" s="21">
        <v>0.333</v>
      </c>
      <c r="AM19" s="21">
        <v>1.34</v>
      </c>
      <c r="AN19" s="21">
        <v>56244</v>
      </c>
      <c r="AO19" s="21" t="s">
        <v>455</v>
      </c>
      <c r="AP19" s="21" t="s">
        <v>456</v>
      </c>
      <c r="AQ19" s="59"/>
    </row>
    <row r="20" spans="1:43" ht="67.5">
      <c r="A20" s="67" t="s">
        <v>321</v>
      </c>
      <c r="B20" s="74" t="str">
        <f t="shared" si="0"/>
        <v>M2UE_Nuterman_Baklanov</v>
      </c>
      <c r="C20" s="21">
        <v>270</v>
      </c>
      <c r="D20" s="21">
        <v>287</v>
      </c>
      <c r="E20" s="21">
        <v>21</v>
      </c>
      <c r="F20" s="21" t="s">
        <v>421</v>
      </c>
      <c r="G20" s="22" t="s">
        <v>646</v>
      </c>
      <c r="H20" s="22" t="s">
        <v>646</v>
      </c>
      <c r="I20" s="23">
        <v>18.5</v>
      </c>
      <c r="J20" s="21" t="s">
        <v>504</v>
      </c>
      <c r="K20" s="23"/>
      <c r="L20" s="23" t="s">
        <v>611</v>
      </c>
      <c r="M20" s="23" t="s">
        <v>611</v>
      </c>
      <c r="N20" s="23" t="s">
        <v>611</v>
      </c>
      <c r="O20" s="23" t="s">
        <v>612</v>
      </c>
      <c r="P20" s="44" t="s">
        <v>607</v>
      </c>
      <c r="Q20" s="23" t="s">
        <v>424</v>
      </c>
      <c r="R20" s="21" t="s">
        <v>647</v>
      </c>
      <c r="S20" s="21" t="s">
        <v>647</v>
      </c>
      <c r="T20" s="23" t="s">
        <v>611</v>
      </c>
      <c r="U20" s="21">
        <v>776000</v>
      </c>
      <c r="V20" s="21"/>
      <c r="W20" s="21" t="s">
        <v>427</v>
      </c>
      <c r="X20" s="21" t="s">
        <v>535</v>
      </c>
      <c r="Y20" s="21" t="s">
        <v>429</v>
      </c>
      <c r="Z20" s="21" t="s">
        <v>430</v>
      </c>
      <c r="AA20" s="21" t="s">
        <v>546</v>
      </c>
      <c r="AB20" s="33" t="s">
        <v>634</v>
      </c>
      <c r="AC20" s="23" t="s">
        <v>432</v>
      </c>
      <c r="AD20" s="21" t="s">
        <v>479</v>
      </c>
      <c r="AE20" s="21" t="s">
        <v>466</v>
      </c>
      <c r="AF20" s="21" t="s">
        <v>479</v>
      </c>
      <c r="AG20" s="21" t="s">
        <v>479</v>
      </c>
      <c r="AH20" s="21" t="s">
        <v>466</v>
      </c>
      <c r="AI20" s="21">
        <v>1.29</v>
      </c>
      <c r="AJ20" s="21">
        <v>1.58</v>
      </c>
      <c r="AK20" s="21">
        <v>0.74</v>
      </c>
      <c r="AL20" s="21">
        <v>0.25</v>
      </c>
      <c r="AM20" s="23"/>
      <c r="AN20" s="21">
        <v>1466828</v>
      </c>
      <c r="AO20" s="21" t="s">
        <v>508</v>
      </c>
      <c r="AP20" s="23">
        <v>0.001</v>
      </c>
      <c r="AQ20" s="59" t="s">
        <v>648</v>
      </c>
    </row>
    <row r="21" spans="1:43" ht="33.75">
      <c r="A21" s="67" t="s">
        <v>322</v>
      </c>
      <c r="B21" s="74" t="str">
        <f t="shared" si="0"/>
        <v>VADIS_Costa_2m</v>
      </c>
      <c r="C21" s="23">
        <v>250</v>
      </c>
      <c r="D21" s="23">
        <v>250</v>
      </c>
      <c r="E21" s="23">
        <v>20</v>
      </c>
      <c r="F21" s="23" t="s">
        <v>421</v>
      </c>
      <c r="G21" s="23">
        <v>44</v>
      </c>
      <c r="H21" s="23">
        <v>38</v>
      </c>
      <c r="I21" s="23">
        <v>17</v>
      </c>
      <c r="J21" s="23">
        <v>26</v>
      </c>
      <c r="K21" s="23">
        <v>42</v>
      </c>
      <c r="L21" s="22" t="s">
        <v>535</v>
      </c>
      <c r="M21" s="22" t="s">
        <v>535</v>
      </c>
      <c r="N21" s="22" t="s">
        <v>535</v>
      </c>
      <c r="O21" s="22" t="s">
        <v>535</v>
      </c>
      <c r="P21" s="44" t="s">
        <v>608</v>
      </c>
      <c r="Q21" s="22" t="s">
        <v>424</v>
      </c>
      <c r="R21" s="44" t="s">
        <v>609</v>
      </c>
      <c r="S21" s="44" t="s">
        <v>610</v>
      </c>
      <c r="T21" s="22" t="s">
        <v>577</v>
      </c>
      <c r="U21" s="21">
        <v>1920000</v>
      </c>
      <c r="V21" s="21"/>
      <c r="W21" s="21" t="s">
        <v>427</v>
      </c>
      <c r="X21" s="21" t="s">
        <v>437</v>
      </c>
      <c r="Y21" s="21"/>
      <c r="Z21" s="21" t="s">
        <v>430</v>
      </c>
      <c r="AA21" s="21" t="s">
        <v>547</v>
      </c>
      <c r="AB21" s="33" t="s">
        <v>632</v>
      </c>
      <c r="AC21" s="23" t="s">
        <v>432</v>
      </c>
      <c r="AD21" s="21">
        <v>6</v>
      </c>
      <c r="AE21" s="21">
        <v>1</v>
      </c>
      <c r="AF21" s="21">
        <v>1</v>
      </c>
      <c r="AG21" s="21">
        <v>8</v>
      </c>
      <c r="AH21" s="21">
        <v>2</v>
      </c>
      <c r="AI21" s="21">
        <v>0.787</v>
      </c>
      <c r="AJ21" s="21">
        <v>0.787</v>
      </c>
      <c r="AK21" s="21">
        <v>0.787</v>
      </c>
      <c r="AL21" s="21">
        <v>0.787</v>
      </c>
      <c r="AM21" s="50"/>
      <c r="AN21" s="23">
        <v>157000</v>
      </c>
      <c r="AO21" s="23" t="s">
        <v>494</v>
      </c>
      <c r="AP21" s="23" t="s">
        <v>509</v>
      </c>
      <c r="AQ21" s="59" t="s">
        <v>649</v>
      </c>
    </row>
    <row r="22" spans="1:43" ht="33.75">
      <c r="A22" s="67" t="s">
        <v>323</v>
      </c>
      <c r="B22" s="74" t="str">
        <f t="shared" si="0"/>
        <v>VADIS_Costa_1m</v>
      </c>
      <c r="C22" s="23">
        <v>250</v>
      </c>
      <c r="D22" s="23">
        <v>250</v>
      </c>
      <c r="E22" s="23">
        <v>20</v>
      </c>
      <c r="F22" s="23" t="s">
        <v>421</v>
      </c>
      <c r="G22" s="23">
        <v>44</v>
      </c>
      <c r="H22" s="23">
        <v>38</v>
      </c>
      <c r="I22" s="23">
        <v>17</v>
      </c>
      <c r="J22" s="23">
        <v>26</v>
      </c>
      <c r="K22" s="23">
        <v>42</v>
      </c>
      <c r="L22" s="22" t="s">
        <v>535</v>
      </c>
      <c r="M22" s="22" t="s">
        <v>535</v>
      </c>
      <c r="N22" s="22" t="s">
        <v>535</v>
      </c>
      <c r="O22" s="22" t="s">
        <v>535</v>
      </c>
      <c r="P22" s="44" t="s">
        <v>608</v>
      </c>
      <c r="Q22" s="22" t="s">
        <v>424</v>
      </c>
      <c r="R22" s="44" t="s">
        <v>609</v>
      </c>
      <c r="S22" s="44" t="s">
        <v>610</v>
      </c>
      <c r="T22" s="22" t="s">
        <v>577</v>
      </c>
      <c r="U22" s="21">
        <v>1920000</v>
      </c>
      <c r="V22" s="21"/>
      <c r="W22" s="21" t="s">
        <v>427</v>
      </c>
      <c r="X22" s="21" t="s">
        <v>437</v>
      </c>
      <c r="Y22" s="21"/>
      <c r="Z22" s="21" t="s">
        <v>430</v>
      </c>
      <c r="AA22" s="21" t="s">
        <v>547</v>
      </c>
      <c r="AB22" s="33" t="s">
        <v>632</v>
      </c>
      <c r="AC22" s="23" t="s">
        <v>432</v>
      </c>
      <c r="AD22" s="21">
        <v>12</v>
      </c>
      <c r="AE22" s="21">
        <v>2</v>
      </c>
      <c r="AF22" s="21">
        <v>2</v>
      </c>
      <c r="AG22" s="21">
        <v>16</v>
      </c>
      <c r="AH22" s="21">
        <v>4</v>
      </c>
      <c r="AI22" s="21">
        <v>0.394</v>
      </c>
      <c r="AJ22" s="21">
        <v>0.394</v>
      </c>
      <c r="AK22" s="21">
        <v>0.394</v>
      </c>
      <c r="AL22" s="21">
        <v>0.394</v>
      </c>
      <c r="AM22" s="50"/>
      <c r="AN22" s="23">
        <v>3675000</v>
      </c>
      <c r="AO22" s="23" t="s">
        <v>494</v>
      </c>
      <c r="AP22" s="23" t="s">
        <v>509</v>
      </c>
      <c r="AQ22" s="59" t="s">
        <v>649</v>
      </c>
    </row>
    <row r="23" spans="1:43" ht="33.75">
      <c r="A23" s="67" t="s">
        <v>325</v>
      </c>
      <c r="B23" s="74" t="str">
        <f t="shared" si="0"/>
        <v>VADIS_Costa_0_5m</v>
      </c>
      <c r="C23" s="23">
        <v>250</v>
      </c>
      <c r="D23" s="23">
        <v>250</v>
      </c>
      <c r="E23" s="23">
        <v>20</v>
      </c>
      <c r="F23" s="23" t="s">
        <v>421</v>
      </c>
      <c r="G23" s="23">
        <v>44</v>
      </c>
      <c r="H23" s="23">
        <v>38</v>
      </c>
      <c r="I23" s="23">
        <v>17</v>
      </c>
      <c r="J23" s="23">
        <v>26</v>
      </c>
      <c r="K23" s="23">
        <v>42</v>
      </c>
      <c r="L23" s="22" t="s">
        <v>535</v>
      </c>
      <c r="M23" s="22" t="s">
        <v>535</v>
      </c>
      <c r="N23" s="22" t="s">
        <v>535</v>
      </c>
      <c r="O23" s="22" t="s">
        <v>535</v>
      </c>
      <c r="P23" s="44" t="s">
        <v>608</v>
      </c>
      <c r="Q23" s="22" t="s">
        <v>424</v>
      </c>
      <c r="R23" s="44" t="s">
        <v>609</v>
      </c>
      <c r="S23" s="44" t="s">
        <v>610</v>
      </c>
      <c r="T23" s="22" t="s">
        <v>577</v>
      </c>
      <c r="U23" s="21">
        <v>1920000</v>
      </c>
      <c r="V23" s="21"/>
      <c r="W23" s="21" t="s">
        <v>427</v>
      </c>
      <c r="X23" s="21" t="s">
        <v>437</v>
      </c>
      <c r="Y23" s="21"/>
      <c r="Z23" s="21" t="s">
        <v>430</v>
      </c>
      <c r="AA23" s="21" t="s">
        <v>547</v>
      </c>
      <c r="AB23" s="33" t="s">
        <v>632</v>
      </c>
      <c r="AC23" s="23" t="s">
        <v>432</v>
      </c>
      <c r="AD23" s="21">
        <v>24</v>
      </c>
      <c r="AE23" s="21">
        <v>4</v>
      </c>
      <c r="AF23" s="21">
        <v>4</v>
      </c>
      <c r="AG23" s="21">
        <v>32</v>
      </c>
      <c r="AH23" s="21">
        <v>8</v>
      </c>
      <c r="AI23" s="21">
        <v>0.197</v>
      </c>
      <c r="AJ23" s="21">
        <v>0.197</v>
      </c>
      <c r="AK23" s="21">
        <v>0.197</v>
      </c>
      <c r="AL23" s="21">
        <v>0.197</v>
      </c>
      <c r="AM23" s="50"/>
      <c r="AN23" s="23">
        <v>29400000</v>
      </c>
      <c r="AO23" s="23" t="s">
        <v>494</v>
      </c>
      <c r="AP23" s="23" t="s">
        <v>509</v>
      </c>
      <c r="AQ23" s="59" t="s">
        <v>649</v>
      </c>
    </row>
    <row r="24" spans="1:43" ht="33.75">
      <c r="A24" s="67" t="s">
        <v>327</v>
      </c>
      <c r="B24" s="74" t="str">
        <f t="shared" si="0"/>
        <v>STARCD_fine_Brzozowski</v>
      </c>
      <c r="C24" s="23"/>
      <c r="D24" s="23"/>
      <c r="E24" s="23"/>
      <c r="F24" s="23"/>
      <c r="G24" s="23"/>
      <c r="H24" s="23"/>
      <c r="I24" s="23"/>
      <c r="J24" s="23"/>
      <c r="K24" s="23"/>
      <c r="L24" s="23" t="s">
        <v>613</v>
      </c>
      <c r="M24" s="23" t="s">
        <v>613</v>
      </c>
      <c r="N24" s="23" t="s">
        <v>613</v>
      </c>
      <c r="O24" s="23" t="s">
        <v>614</v>
      </c>
      <c r="P24" s="23" t="s">
        <v>615</v>
      </c>
      <c r="Q24" s="23" t="s">
        <v>616</v>
      </c>
      <c r="R24" s="23" t="s">
        <v>617</v>
      </c>
      <c r="S24" s="23" t="s">
        <v>617</v>
      </c>
      <c r="T24" s="23" t="s">
        <v>613</v>
      </c>
      <c r="U24" s="21">
        <v>934000</v>
      </c>
      <c r="V24" s="21"/>
      <c r="W24" s="21" t="s">
        <v>427</v>
      </c>
      <c r="X24" s="21" t="s">
        <v>437</v>
      </c>
      <c r="Y24" s="21"/>
      <c r="Z24" s="21" t="s">
        <v>430</v>
      </c>
      <c r="AA24" s="21" t="s">
        <v>539</v>
      </c>
      <c r="AB24" s="33" t="s">
        <v>633</v>
      </c>
      <c r="AC24" s="23"/>
      <c r="AD24" s="23"/>
      <c r="AE24" s="23"/>
      <c r="AF24" s="23"/>
      <c r="AG24" s="23"/>
      <c r="AH24" s="23"/>
      <c r="AI24" s="23"/>
      <c r="AJ24" s="23"/>
      <c r="AK24" s="23"/>
      <c r="AL24" s="23"/>
      <c r="AM24" s="23"/>
      <c r="AN24" s="23"/>
      <c r="AO24" s="23"/>
      <c r="AP24" s="23"/>
      <c r="AQ24" s="59"/>
    </row>
    <row r="25" spans="1:43" ht="67.5">
      <c r="A25" s="67" t="s">
        <v>13</v>
      </c>
      <c r="B25" s="74" t="str">
        <f t="shared" si="0"/>
        <v>ADREA_Bartzis</v>
      </c>
      <c r="C25" s="22">
        <v>345.7952</v>
      </c>
      <c r="D25" s="22">
        <v>345.1668</v>
      </c>
      <c r="E25" s="22">
        <v>19.4301</v>
      </c>
      <c r="F25" s="22" t="s">
        <v>421</v>
      </c>
      <c r="G25" s="22">
        <v>35.046</v>
      </c>
      <c r="H25" s="22">
        <v>34.10236</v>
      </c>
      <c r="I25" s="22">
        <v>6.65</v>
      </c>
      <c r="J25" s="22">
        <v>26.28</v>
      </c>
      <c r="K25" s="22">
        <v>31.555</v>
      </c>
      <c r="L25" s="23" t="s">
        <v>613</v>
      </c>
      <c r="M25" s="23" t="s">
        <v>613</v>
      </c>
      <c r="N25" s="23" t="s">
        <v>613</v>
      </c>
      <c r="O25" s="23" t="s">
        <v>614</v>
      </c>
      <c r="P25" s="23" t="s">
        <v>618</v>
      </c>
      <c r="Q25" s="23" t="s">
        <v>616</v>
      </c>
      <c r="R25" s="23" t="s">
        <v>617</v>
      </c>
      <c r="S25" s="23" t="s">
        <v>619</v>
      </c>
      <c r="T25" s="23" t="s">
        <v>613</v>
      </c>
      <c r="U25" s="21">
        <v>1362000</v>
      </c>
      <c r="V25" s="21">
        <v>7.29</v>
      </c>
      <c r="W25" s="21" t="s">
        <v>427</v>
      </c>
      <c r="X25" s="21" t="s">
        <v>444</v>
      </c>
      <c r="Y25" s="21"/>
      <c r="Z25" s="21" t="s">
        <v>445</v>
      </c>
      <c r="AA25" s="21" t="s">
        <v>548</v>
      </c>
      <c r="AB25" s="33" t="s">
        <v>631</v>
      </c>
      <c r="AC25" s="21" t="s">
        <v>432</v>
      </c>
      <c r="AD25" s="21" t="s">
        <v>524</v>
      </c>
      <c r="AE25" s="21">
        <v>2</v>
      </c>
      <c r="AF25" s="21">
        <v>8</v>
      </c>
      <c r="AG25" s="21">
        <v>10</v>
      </c>
      <c r="AH25" s="21">
        <v>5</v>
      </c>
      <c r="AI25" s="21">
        <v>0.48</v>
      </c>
      <c r="AJ25" s="21" t="s">
        <v>662</v>
      </c>
      <c r="AK25" s="21">
        <v>0.277</v>
      </c>
      <c r="AL25" s="21">
        <v>0.125</v>
      </c>
      <c r="AM25" s="21" t="s">
        <v>525</v>
      </c>
      <c r="AN25" s="21">
        <v>551936</v>
      </c>
      <c r="AO25" s="21" t="s">
        <v>484</v>
      </c>
      <c r="AP25" s="21" t="s">
        <v>526</v>
      </c>
      <c r="AQ25" s="59" t="s">
        <v>663</v>
      </c>
    </row>
    <row r="26" spans="1:43" ht="12.75">
      <c r="A26" s="67" t="s">
        <v>329</v>
      </c>
      <c r="B26" s="74" t="str">
        <f t="shared" si="0"/>
        <v>LASAT_ZAMG</v>
      </c>
      <c r="C26" s="23"/>
      <c r="D26" s="23"/>
      <c r="E26" s="23"/>
      <c r="F26" s="23"/>
      <c r="G26" s="23"/>
      <c r="H26" s="23"/>
      <c r="I26" s="23"/>
      <c r="J26" s="23"/>
      <c r="K26" s="23"/>
      <c r="L26" s="44" t="s">
        <v>622</v>
      </c>
      <c r="M26" s="44" t="s">
        <v>622</v>
      </c>
      <c r="N26" s="44" t="s">
        <v>622</v>
      </c>
      <c r="O26" s="23" t="s">
        <v>614</v>
      </c>
      <c r="P26" s="23" t="s">
        <v>623</v>
      </c>
      <c r="Q26" s="23" t="s">
        <v>623</v>
      </c>
      <c r="R26" s="23" t="s">
        <v>623</v>
      </c>
      <c r="S26" s="23" t="s">
        <v>623</v>
      </c>
      <c r="T26" s="23" t="s">
        <v>623</v>
      </c>
      <c r="U26" s="23"/>
      <c r="V26" s="23"/>
      <c r="W26" s="23"/>
      <c r="X26" s="23"/>
      <c r="Y26" s="23"/>
      <c r="Z26" s="23"/>
      <c r="AA26" s="23"/>
      <c r="AB26" s="33"/>
      <c r="AC26" s="23"/>
      <c r="AD26" s="23"/>
      <c r="AE26" s="23"/>
      <c r="AF26" s="23"/>
      <c r="AG26" s="23"/>
      <c r="AH26" s="23"/>
      <c r="AI26" s="21"/>
      <c r="AJ26" s="21"/>
      <c r="AK26" s="50"/>
      <c r="AL26" s="23"/>
      <c r="AM26" s="23"/>
      <c r="AN26" s="23"/>
      <c r="AO26" s="23"/>
      <c r="AP26" s="23"/>
      <c r="AQ26" s="59"/>
    </row>
    <row r="27" spans="1:43" ht="33.75">
      <c r="A27" s="67" t="s">
        <v>331</v>
      </c>
      <c r="B27" s="86" t="s">
        <v>211</v>
      </c>
      <c r="C27" s="54">
        <v>340</v>
      </c>
      <c r="D27" s="54">
        <v>300</v>
      </c>
      <c r="E27" s="54">
        <v>21.06</v>
      </c>
      <c r="F27" s="54" t="s">
        <v>421</v>
      </c>
      <c r="G27" s="54">
        <v>16.6</v>
      </c>
      <c r="H27" s="54">
        <v>17.3</v>
      </c>
      <c r="I27" s="54">
        <v>7.3</v>
      </c>
      <c r="J27" s="54">
        <v>7.75</v>
      </c>
      <c r="K27" s="54">
        <v>8.28</v>
      </c>
      <c r="L27" s="23" t="s">
        <v>613</v>
      </c>
      <c r="M27" s="23" t="s">
        <v>613</v>
      </c>
      <c r="N27" s="23" t="s">
        <v>613</v>
      </c>
      <c r="O27" s="23" t="s">
        <v>614</v>
      </c>
      <c r="P27" s="23" t="s">
        <v>615</v>
      </c>
      <c r="Q27" s="23" t="s">
        <v>616</v>
      </c>
      <c r="R27" s="23" t="s">
        <v>617</v>
      </c>
      <c r="S27" s="23" t="s">
        <v>617</v>
      </c>
      <c r="T27" s="23" t="s">
        <v>613</v>
      </c>
      <c r="U27" s="43">
        <v>1740000</v>
      </c>
      <c r="V27" s="33"/>
      <c r="W27" s="33" t="s">
        <v>427</v>
      </c>
      <c r="X27" s="41" t="s">
        <v>527</v>
      </c>
      <c r="Y27" s="33"/>
      <c r="Z27" s="33" t="s">
        <v>430</v>
      </c>
      <c r="AA27" s="33" t="s">
        <v>528</v>
      </c>
      <c r="AB27" s="33"/>
      <c r="AC27" s="31"/>
      <c r="AD27" s="31"/>
      <c r="AE27" s="31"/>
      <c r="AF27" s="31"/>
      <c r="AG27" s="31"/>
      <c r="AH27" s="31"/>
      <c r="AI27" s="21"/>
      <c r="AJ27" s="21"/>
      <c r="AK27" s="50"/>
      <c r="AL27" s="23"/>
      <c r="AM27" s="31"/>
      <c r="AN27" s="31"/>
      <c r="AO27" s="31"/>
      <c r="AP27" s="31"/>
      <c r="AQ27" s="59"/>
    </row>
    <row r="28" spans="1:43" ht="12.75">
      <c r="A28" s="87" t="s">
        <v>710</v>
      </c>
      <c r="B28" s="88" t="s">
        <v>702</v>
      </c>
      <c r="L28" s="89" t="s">
        <v>622</v>
      </c>
      <c r="M28" s="89" t="s">
        <v>622</v>
      </c>
      <c r="N28" s="89" t="s">
        <v>622</v>
      </c>
      <c r="O28" s="90" t="s">
        <v>614</v>
      </c>
      <c r="P28" s="90" t="s">
        <v>623</v>
      </c>
      <c r="Q28" s="90" t="s">
        <v>623</v>
      </c>
      <c r="R28" s="90" t="s">
        <v>623</v>
      </c>
      <c r="S28" s="90" t="s">
        <v>623</v>
      </c>
      <c r="T28" s="90" t="s">
        <v>623</v>
      </c>
      <c r="AB28" s="33"/>
      <c r="AQ28" s="91"/>
    </row>
    <row r="29" spans="2:43" ht="12.75">
      <c r="B29" s="74"/>
      <c r="AB29" s="31"/>
      <c r="AQ29" s="91"/>
    </row>
    <row r="30" spans="2:43" ht="12.75">
      <c r="B30" s="74"/>
      <c r="AB30" s="31"/>
      <c r="AQ30" s="91"/>
    </row>
    <row r="31" ht="12.75">
      <c r="B31" s="74"/>
    </row>
    <row r="32" ht="12.75">
      <c r="B32" s="74"/>
    </row>
    <row r="33" ht="12.75">
      <c r="B33" s="74"/>
    </row>
    <row r="34" ht="12.75">
      <c r="B34" s="74"/>
    </row>
    <row r="35" ht="12.75">
      <c r="B35" s="74"/>
    </row>
    <row r="36" ht="12.75">
      <c r="B36" s="74"/>
    </row>
    <row r="37" ht="12.75">
      <c r="B37" s="74"/>
    </row>
    <row r="38" ht="12.75">
      <c r="B38" s="74"/>
    </row>
    <row r="39" ht="12.75">
      <c r="A39" s="8"/>
    </row>
  </sheetData>
  <sheetProtection/>
  <mergeCells count="27">
    <mergeCell ref="AN2:AN4"/>
    <mergeCell ref="AC2:AC4"/>
    <mergeCell ref="AO2:AO4"/>
    <mergeCell ref="AP2:AP4"/>
    <mergeCell ref="AD3:AF3"/>
    <mergeCell ref="AG3:AH3"/>
    <mergeCell ref="AI3:AK3"/>
    <mergeCell ref="AL3:AL4"/>
    <mergeCell ref="AD2:AH2"/>
    <mergeCell ref="AI2:AL2"/>
    <mergeCell ref="Q2:Q3"/>
    <mergeCell ref="R2:R3"/>
    <mergeCell ref="AM2:AM4"/>
    <mergeCell ref="S2:S3"/>
    <mergeCell ref="T2:T3"/>
    <mergeCell ref="U2:V2"/>
    <mergeCell ref="W2:AA2"/>
    <mergeCell ref="AQ2:AQ4"/>
    <mergeCell ref="C1:K1"/>
    <mergeCell ref="L1:T1"/>
    <mergeCell ref="U1:AA1"/>
    <mergeCell ref="AC1:AP1"/>
    <mergeCell ref="C2:F2"/>
    <mergeCell ref="G2:K2"/>
    <mergeCell ref="L2:N2"/>
    <mergeCell ref="O2:O3"/>
    <mergeCell ref="P2:P3"/>
  </mergeCells>
  <printOptions/>
  <pageMargins left="0.7479166666666667" right="0.7479166666666667" top="0.9840277777777777" bottom="0.9840277777777777" header="0.5118055555555555" footer="0.5118055555555555"/>
  <pageSetup fitToWidth="2" fitToHeight="1" horizontalDpi="600" verticalDpi="600" orientation="landscape" paperSize="146" scale="32" r:id="rId1"/>
  <headerFooter alignWithMargins="0">
    <oddHeader>&amp;L&amp;"Arial,fed"-45 degree dispersion case.CFD model parameters&amp;C&amp;F ! &amp;A&amp;R&amp;D</oddHeader>
  </headerFooter>
</worksheet>
</file>

<file path=xl/worksheets/sheet9.xml><?xml version="1.0" encoding="utf-8"?>
<worksheet xmlns="http://schemas.openxmlformats.org/spreadsheetml/2006/main" xmlns:r="http://schemas.openxmlformats.org/officeDocument/2006/relationships">
  <dimension ref="A1:E3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9.140625" style="67" customWidth="1"/>
    <col min="2" max="2" width="27.00390625" style="38" customWidth="1"/>
    <col min="3" max="3" width="28.8515625" style="142" customWidth="1"/>
    <col min="4" max="4" width="15.7109375" style="142" customWidth="1"/>
    <col min="5" max="5" width="34.7109375" style="142" customWidth="1"/>
    <col min="6" max="6" width="13.57421875" style="73" customWidth="1"/>
    <col min="7" max="7" width="17.00390625" style="73" customWidth="1"/>
    <col min="8" max="8" width="17.140625" style="73" customWidth="1"/>
    <col min="9" max="9" width="16.8515625" style="73" customWidth="1"/>
    <col min="10" max="10" width="18.00390625" style="73" customWidth="1"/>
    <col min="11" max="11" width="15.00390625" style="73" customWidth="1"/>
    <col min="12" max="12" width="18.00390625" style="73" customWidth="1"/>
    <col min="13" max="13" width="20.00390625" style="73" customWidth="1"/>
    <col min="14" max="14" width="25.7109375" style="73" customWidth="1"/>
    <col min="15" max="16" width="9.140625" style="73" customWidth="1"/>
    <col min="17" max="17" width="10.28125" style="73" customWidth="1"/>
    <col min="18" max="18" width="8.28125" style="73" customWidth="1"/>
    <col min="19" max="19" width="11.8515625" style="73" customWidth="1"/>
    <col min="20" max="20" width="9.28125" style="73" customWidth="1"/>
    <col min="21" max="21" width="10.57421875" style="73" customWidth="1"/>
    <col min="22" max="22" width="18.28125" style="73" customWidth="1"/>
    <col min="23" max="23" width="17.140625" style="73" customWidth="1"/>
    <col min="24" max="16384" width="9.140625" style="73" customWidth="1"/>
  </cols>
  <sheetData>
    <row r="1" spans="1:5" s="140" customFormat="1" ht="25.5">
      <c r="A1" s="137" t="s">
        <v>42</v>
      </c>
      <c r="B1" s="137" t="s">
        <v>43</v>
      </c>
      <c r="C1" s="138" t="s">
        <v>549</v>
      </c>
      <c r="D1" s="139" t="s">
        <v>712</v>
      </c>
      <c r="E1" s="138" t="s">
        <v>550</v>
      </c>
    </row>
    <row r="3" spans="1:5" ht="63.75">
      <c r="A3" s="67" t="s">
        <v>333</v>
      </c>
      <c r="B3" s="74" t="str">
        <f aca="true" t="shared" si="0" ref="B3:B9">VLOOKUP(A3,Dispersion_non,2,FALSE)</f>
        <v>ESCAPE_FMI</v>
      </c>
      <c r="C3" s="142" t="s">
        <v>551</v>
      </c>
      <c r="D3" s="142" t="s">
        <v>713</v>
      </c>
      <c r="E3" s="142" t="s">
        <v>552</v>
      </c>
    </row>
    <row r="4" spans="1:5" ht="165.75">
      <c r="A4" s="67" t="s">
        <v>341</v>
      </c>
      <c r="B4" s="74" t="str">
        <f t="shared" si="0"/>
        <v>ADMS_DiSabatino</v>
      </c>
      <c r="C4" s="141" t="s">
        <v>718</v>
      </c>
      <c r="D4" s="141" t="s">
        <v>719</v>
      </c>
      <c r="E4" s="146" t="s">
        <v>656</v>
      </c>
    </row>
    <row r="5" spans="1:5" ht="12.75">
      <c r="A5" s="67" t="s">
        <v>345</v>
      </c>
      <c r="B5" s="74" t="str">
        <f t="shared" si="0"/>
        <v>ADMSurban_Marina</v>
      </c>
      <c r="D5" s="143" t="s">
        <v>711</v>
      </c>
      <c r="E5" s="142" t="s">
        <v>552</v>
      </c>
    </row>
    <row r="6" spans="1:5" ht="38.25">
      <c r="A6" s="67" t="s">
        <v>353</v>
      </c>
      <c r="B6" s="74" t="str">
        <f t="shared" si="0"/>
        <v>ADMS_ZAMG</v>
      </c>
      <c r="C6" s="143" t="s">
        <v>15</v>
      </c>
      <c r="D6" s="143" t="s">
        <v>714</v>
      </c>
      <c r="E6" s="143" t="s">
        <v>720</v>
      </c>
    </row>
    <row r="7" spans="1:5" ht="54">
      <c r="A7" s="67" t="s">
        <v>358</v>
      </c>
      <c r="B7" s="74" t="str">
        <f t="shared" si="0"/>
        <v>OML_NERI1</v>
      </c>
      <c r="C7" s="144" t="s">
        <v>22</v>
      </c>
      <c r="D7" s="143" t="s">
        <v>715</v>
      </c>
      <c r="E7" s="143" t="s">
        <v>17</v>
      </c>
    </row>
    <row r="8" spans="1:5" ht="54">
      <c r="A8" s="67" t="s">
        <v>365</v>
      </c>
      <c r="B8" s="74" t="str">
        <f t="shared" si="0"/>
        <v>OML_NERI2</v>
      </c>
      <c r="C8" s="145" t="s">
        <v>23</v>
      </c>
      <c r="D8" s="143" t="s">
        <v>716</v>
      </c>
      <c r="E8" s="143" t="s">
        <v>18</v>
      </c>
    </row>
    <row r="9" spans="1:5" ht="51">
      <c r="A9" s="67" t="s">
        <v>367</v>
      </c>
      <c r="B9" s="74" t="str">
        <f t="shared" si="0"/>
        <v>CALPUFF_Krajcovicova</v>
      </c>
      <c r="C9" s="143" t="s">
        <v>16</v>
      </c>
      <c r="D9" s="143" t="s">
        <v>717</v>
      </c>
      <c r="E9" s="142" t="s">
        <v>552</v>
      </c>
    </row>
    <row r="10" ht="12.75">
      <c r="B10" s="74"/>
    </row>
    <row r="11" ht="12.75">
      <c r="B11" s="74"/>
    </row>
    <row r="12" ht="12.75">
      <c r="B12" s="74"/>
    </row>
    <row r="13" ht="12.75">
      <c r="B13" s="74"/>
    </row>
    <row r="14" ht="12.75">
      <c r="B14" s="74"/>
    </row>
    <row r="15" ht="12.75">
      <c r="B15" s="74"/>
    </row>
    <row r="16" ht="12.75">
      <c r="B16" s="74"/>
    </row>
    <row r="17" ht="12.75">
      <c r="B17" s="74"/>
    </row>
    <row r="18" ht="12.75">
      <c r="B18" s="74"/>
    </row>
    <row r="19" ht="12.75">
      <c r="B19" s="74"/>
    </row>
    <row r="20" ht="12.75">
      <c r="B20" s="74"/>
    </row>
    <row r="21" ht="12.75">
      <c r="B21" s="74"/>
    </row>
    <row r="22" ht="12.75">
      <c r="B22" s="74"/>
    </row>
    <row r="23" ht="12.75">
      <c r="B23" s="74"/>
    </row>
    <row r="27" ht="12.75">
      <c r="A27" s="5"/>
    </row>
    <row r="36" ht="12.75">
      <c r="A36" s="5"/>
    </row>
    <row r="37" ht="12.75">
      <c r="A37" s="8"/>
    </row>
  </sheetData>
  <sheetProtection/>
  <printOptions/>
  <pageMargins left="0.7479166666666667" right="0.7479166666666667" top="0.9840277777777777" bottom="0.9840277777777777" header="0.5118055555555555" footer="0.5118055555555555"/>
  <pageSetup horizontalDpi="300" verticalDpi="300" orientation="landscape" paperSize="9" scale="80" r:id="rId1"/>
  <headerFooter alignWithMargins="0">
    <oddHeader>&amp;L&amp;"Arial,fed"-45 degree flow case. Non-CFD model parameters&amp;C&amp;F ! &amp;A&amp;R&amp;D</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hro</dc:creator>
  <cp:keywords/>
  <dc:description/>
  <cp:lastModifiedBy>hro</cp:lastModifiedBy>
  <cp:lastPrinted>2008-11-24T22:01:53Z</cp:lastPrinted>
  <dcterms:created xsi:type="dcterms:W3CDTF">2008-03-06T19:53:37Z</dcterms:created>
  <dcterms:modified xsi:type="dcterms:W3CDTF">2008-12-05T14:57:44Z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MUST Description</vt:lpwstr>
  </property>
  <property fmtid="{D5CDD505-2E9C-101B-9397-08002B2CF9AE}" pid="3" name="_AuthorEmail">
    <vt:lpwstr>mke@dmu.dk</vt:lpwstr>
  </property>
  <property fmtid="{D5CDD505-2E9C-101B-9397-08002B2CF9AE}" pid="4" name="_AuthorEmailDisplayName">
    <vt:lpwstr>Ketzel, Matthias</vt:lpwstr>
  </property>
  <property fmtid="{D5CDD505-2E9C-101B-9397-08002B2CF9AE}" pid="5" name="_AdHocReviewCycleID">
    <vt:i4>-454048890</vt:i4>
  </property>
  <property fmtid="{D5CDD505-2E9C-101B-9397-08002B2CF9AE}" pid="6" name="_ReviewingToolsShownOnce">
    <vt:lpwstr/>
  </property>
</Properties>
</file>